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T:\1 - Pregões 2026\59- 0003396-32.2026.4.02.8002 - cabeamento CPD Serra - Ceia  01.10\"/>
    </mc:Choice>
  </mc:AlternateContent>
  <bookViews>
    <workbookView xWindow="0" yWindow="0" windowWidth="2160" windowHeight="0" activeTab="7"/>
  </bookViews>
  <sheets>
    <sheet name="ANEXO 2" sheetId="10" r:id="rId1"/>
    <sheet name="Anexo 3" sheetId="4" r:id="rId2"/>
    <sheet name="BDI dif" sheetId="9" r:id="rId3"/>
    <sheet name="ANEXO 4" sheetId="11" r:id="rId4"/>
    <sheet name="Anexo 5 - NÃO OPTANTES" sheetId="5" r:id="rId5"/>
    <sheet name="Anexo 5.1 - SIMPLES" sheetId="6" r:id="rId6"/>
    <sheet name="Anexo 6" sheetId="7" r:id="rId7"/>
    <sheet name="Anexo 7- cronograma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s" localSheetId="7">#REF!</definedName>
    <definedName name="\s" localSheetId="2">#REF!</definedName>
    <definedName name="\s">#REF!</definedName>
    <definedName name="\t" localSheetId="7">#REF!</definedName>
    <definedName name="\t" localSheetId="2">#REF!</definedName>
    <definedName name="\t">#REF!</definedName>
    <definedName name="__6Excel_BuiltIn_Print_Area_3_1_1_1_1_1" localSheetId="7">#REF!</definedName>
    <definedName name="__6Excel_BuiltIn_Print_Area_3_1_1_1_1_1" localSheetId="2">#REF!</definedName>
    <definedName name="__6Excel_BuiltIn_Print_Area_3_1_1_1_1_1">#REF!</definedName>
    <definedName name="__R" localSheetId="7">#REF!</definedName>
    <definedName name="__R" localSheetId="2">#REF!</definedName>
    <definedName name="__R">#REF!</definedName>
    <definedName name="_10Excel_BuiltIn_Print_Area_5_1" localSheetId="7">#REF!</definedName>
    <definedName name="_10Excel_BuiltIn_Print_Area_5_1" localSheetId="2">#REF!</definedName>
    <definedName name="_10Excel_BuiltIn_Print_Area_5_1">#REF!</definedName>
    <definedName name="_10Excel_BuiltIn_Print_Area_7_1" localSheetId="7">#REF!</definedName>
    <definedName name="_10Excel_BuiltIn_Print_Area_7_1" localSheetId="2">#REF!</definedName>
    <definedName name="_10Excel_BuiltIn_Print_Area_7_1">#REF!</definedName>
    <definedName name="_11Excel_BuiltIn_Print_Area_8_1">([1]EMERGÊNCIA!$A$1:$N$213,[1]EMERGÊNCIA!$A$214:$N$290)</definedName>
    <definedName name="_12Excel_BuiltIn_Print_Area_6_1" localSheetId="7">#REF!</definedName>
    <definedName name="_12Excel_BuiltIn_Print_Area_6_1" localSheetId="2">#REF!</definedName>
    <definedName name="_12Excel_BuiltIn_Print_Area_6_1">#REF!</definedName>
    <definedName name="_12Excel_BuiltIn_Print_Area_9_1" localSheetId="7">#REF!</definedName>
    <definedName name="_12Excel_BuiltIn_Print_Area_9_1" localSheetId="2">#REF!</definedName>
    <definedName name="_12Excel_BuiltIn_Print_Area_9_1">#REF!</definedName>
    <definedName name="_13Excel_BuiltIn_Print_Titles_3_1" localSheetId="7">#REF!</definedName>
    <definedName name="_13Excel_BuiltIn_Print_Titles_3_1" localSheetId="2">#REF!</definedName>
    <definedName name="_13Excel_BuiltIn_Print_Titles_3_1">#REF!</definedName>
    <definedName name="_14Excel_BuiltIn_Print_Area_7_1" localSheetId="7">#REF!</definedName>
    <definedName name="_14Excel_BuiltIn_Print_Area_7_1" localSheetId="2">#REF!</definedName>
    <definedName name="_14Excel_BuiltIn_Print_Area_7_1">#REF!</definedName>
    <definedName name="_14Excel_BuiltIn_Print_Titles_4_1" localSheetId="7">#REF!</definedName>
    <definedName name="_14Excel_BuiltIn_Print_Titles_4_1" localSheetId="2">#REF!</definedName>
    <definedName name="_14Excel_BuiltIn_Print_Titles_4_1">#REF!</definedName>
    <definedName name="_15Excel_BuiltIn_Print_Area_8_1">([1]EMERGÊNCIA!$A$1:$N$213,[1]EMERGÊNCIA!$A$214:$N$290)</definedName>
    <definedName name="_15Excel_BuiltIn_Print_Titles_5_1" localSheetId="7">#REF!</definedName>
    <definedName name="_15Excel_BuiltIn_Print_Titles_5_1" localSheetId="2">#REF!</definedName>
    <definedName name="_15Excel_BuiltIn_Print_Titles_5_1">#REF!</definedName>
    <definedName name="_16Excel_BuiltIn_Print_Titles_6_1" localSheetId="7">#REF!</definedName>
    <definedName name="_16Excel_BuiltIn_Print_Titles_6_1" localSheetId="2">#REF!</definedName>
    <definedName name="_16Excel_BuiltIn_Print_Titles_6_1">#REF!</definedName>
    <definedName name="_17Excel_BuiltIn_Print_Area_9_1" localSheetId="7">#REF!</definedName>
    <definedName name="_17Excel_BuiltIn_Print_Area_9_1" localSheetId="2">#REF!</definedName>
    <definedName name="_17Excel_BuiltIn_Print_Area_9_1">#REF!</definedName>
    <definedName name="_17Excel_BuiltIn_Print_Titles_7_1" localSheetId="7">#REF!</definedName>
    <definedName name="_17Excel_BuiltIn_Print_Titles_7_1" localSheetId="2">#REF!</definedName>
    <definedName name="_17Excel_BuiltIn_Print_Titles_7_1">#REF!</definedName>
    <definedName name="_18Excel_BuiltIn_Print_Titles_9_1" localSheetId="7">#REF!</definedName>
    <definedName name="_18Excel_BuiltIn_Print_Titles_9_1" localSheetId="2">#REF!</definedName>
    <definedName name="_18Excel_BuiltIn_Print_Titles_9_1">#REF!</definedName>
    <definedName name="_1Excel_BuiltIn__FilterDatabase_12_1" localSheetId="7">#REF!</definedName>
    <definedName name="_1Excel_BuiltIn__FilterDatabase_12_1" localSheetId="2">#REF!</definedName>
    <definedName name="_1Excel_BuiltIn__FilterDatabase_12_1">#REF!</definedName>
    <definedName name="_1Excel_BuiltIn_Print_Area_2_1" localSheetId="7">#REF!</definedName>
    <definedName name="_1Excel_BuiltIn_Print_Area_2_1" localSheetId="2">#REF!</definedName>
    <definedName name="_1Excel_BuiltIn_Print_Area_2_1">#REF!</definedName>
    <definedName name="_28Excel_BuiltIn_Print_Titles_3_1" localSheetId="7">#REF!</definedName>
    <definedName name="_28Excel_BuiltIn_Print_Titles_3_1" localSheetId="2">#REF!</definedName>
    <definedName name="_28Excel_BuiltIn_Print_Titles_3_1">#REF!</definedName>
    <definedName name="_2Excel_BuiltIn__FilterDatabase_12_1" localSheetId="7">#REF!</definedName>
    <definedName name="_2Excel_BuiltIn__FilterDatabase_12_1" localSheetId="2">#REF!</definedName>
    <definedName name="_2Excel_BuiltIn__FilterDatabase_12_1">#REF!</definedName>
    <definedName name="_2Excel_BuiltIn_Print_Area_1_1_1_1_1_1_1" localSheetId="7">#REF!</definedName>
    <definedName name="_2Excel_BuiltIn_Print_Area_1_1_1_1_1_1_1" localSheetId="2">#REF!</definedName>
    <definedName name="_2Excel_BuiltIn_Print_Area_1_1_1_1_1_1_1">#REF!</definedName>
    <definedName name="_2Excel_BuiltIn_Print_Area_3_1_1" localSheetId="7">#REF!</definedName>
    <definedName name="_2Excel_BuiltIn_Print_Area_3_1_1" localSheetId="2">#REF!</definedName>
    <definedName name="_2Excel_BuiltIn_Print_Area_3_1_1">#REF!</definedName>
    <definedName name="_39Excel_BuiltIn_Print_Titles_4_1" localSheetId="7">#REF!</definedName>
    <definedName name="_39Excel_BuiltIn_Print_Titles_4_1" localSheetId="2">#REF!</definedName>
    <definedName name="_39Excel_BuiltIn_Print_Titles_4_1">#REF!</definedName>
    <definedName name="_3Excel_BuiltIn_Print_Area_2_1" localSheetId="7">#REF!</definedName>
    <definedName name="_3Excel_BuiltIn_Print_Area_2_1" localSheetId="2">#REF!</definedName>
    <definedName name="_3Excel_BuiltIn_Print_Area_2_1">#REF!</definedName>
    <definedName name="_3Excel_BuiltIn_Print_Area_3_1_1_1_1_1" localSheetId="7">#REF!</definedName>
    <definedName name="_3Excel_BuiltIn_Print_Area_3_1_1_1_1_1" localSheetId="2">#REF!</definedName>
    <definedName name="_3Excel_BuiltIn_Print_Area_3_1_1_1_1_1">#REF!</definedName>
    <definedName name="_4Excel_BuiltIn_Print_Area_3_1" localSheetId="7">#REF!</definedName>
    <definedName name="_4Excel_BuiltIn_Print_Area_3_1" localSheetId="2">#REF!</definedName>
    <definedName name="_4Excel_BuiltIn_Print_Area_3_1">#REF!</definedName>
    <definedName name="_4Excel_BuiltIn_Print_Area_3_1_1_1_1_1" localSheetId="7">#REF!</definedName>
    <definedName name="_4Excel_BuiltIn_Print_Area_3_1_1_1_1_1" localSheetId="2">#REF!</definedName>
    <definedName name="_4Excel_BuiltIn_Print_Area_3_1_1_1_1_1">#REF!</definedName>
    <definedName name="_50Excel_BuiltIn_Print_Titles_5_1" localSheetId="7">#REF!</definedName>
    <definedName name="_50Excel_BuiltIn_Print_Titles_5_1" localSheetId="2">#REF!</definedName>
    <definedName name="_50Excel_BuiltIn_Print_Titles_5_1">#REF!</definedName>
    <definedName name="_5Excel_BuiltIn_Print_Area_3_1" localSheetId="7">#REF!</definedName>
    <definedName name="_5Excel_BuiltIn_Print_Area_3_1" localSheetId="2">#REF!</definedName>
    <definedName name="_5Excel_BuiltIn_Print_Area_3_1">#REF!</definedName>
    <definedName name="_61Excel_BuiltIn_Print_Titles_6_1" localSheetId="7">#REF!</definedName>
    <definedName name="_61Excel_BuiltIn_Print_Titles_6_1" localSheetId="2">#REF!</definedName>
    <definedName name="_61Excel_BuiltIn_Print_Titles_6_1">#REF!</definedName>
    <definedName name="_6Excel_BuiltIn_Print_Area_3_1_1_1_1_1" localSheetId="7">#REF!</definedName>
    <definedName name="_6Excel_BuiltIn_Print_Area_3_1_1_1_1_1" localSheetId="2">#REF!</definedName>
    <definedName name="_6Excel_BuiltIn_Print_Area_3_1_1_1_1_1">#REF!</definedName>
    <definedName name="_72Excel_BuiltIn_Print_Titles_7_1" localSheetId="7">#REF!</definedName>
    <definedName name="_72Excel_BuiltIn_Print_Titles_7_1" localSheetId="2">#REF!</definedName>
    <definedName name="_72Excel_BuiltIn_Print_Titles_7_1">#REF!</definedName>
    <definedName name="_7Excel_BuiltIn_Print_Area_4_1" localSheetId="7">#REF!</definedName>
    <definedName name="_7Excel_BuiltIn_Print_Area_4_1" localSheetId="2">#REF!</definedName>
    <definedName name="_7Excel_BuiltIn_Print_Area_4_1">#REF!</definedName>
    <definedName name="_83Excel_BuiltIn_Print_Titles_9_1" localSheetId="7">#REF!</definedName>
    <definedName name="_83Excel_BuiltIn_Print_Titles_9_1" localSheetId="2">#REF!</definedName>
    <definedName name="_83Excel_BuiltIn_Print_Titles_9_1">#REF!</definedName>
    <definedName name="_8Excel_BuiltIn_Print_Area_4_1" localSheetId="7">#REF!</definedName>
    <definedName name="_8Excel_BuiltIn_Print_Area_4_1" localSheetId="2">#REF!</definedName>
    <definedName name="_8Excel_BuiltIn_Print_Area_4_1">#REF!</definedName>
    <definedName name="_8Excel_BuiltIn_Print_Area_5_1" localSheetId="7">#REF!</definedName>
    <definedName name="_8Excel_BuiltIn_Print_Area_5_1" localSheetId="2">#REF!</definedName>
    <definedName name="_8Excel_BuiltIn_Print_Area_5_1">#REF!</definedName>
    <definedName name="_9Excel_BuiltIn_Print_Area_6_1" localSheetId="7">#REF!</definedName>
    <definedName name="_9Excel_BuiltIn_Print_Area_6_1" localSheetId="2">#REF!</definedName>
    <definedName name="_9Excel_BuiltIn_Print_Area_6_1">#REF!</definedName>
    <definedName name="_aaa1" localSheetId="7">#REF!</definedName>
    <definedName name="_aaa1" localSheetId="2">#REF!</definedName>
    <definedName name="_aaa1">#REF!</definedName>
    <definedName name="_aaa2" localSheetId="7">#REF!</definedName>
    <definedName name="_aaa2" localSheetId="2">#REF!</definedName>
    <definedName name="_aaa2">#REF!</definedName>
    <definedName name="_BD2" localSheetId="7">#REF!</definedName>
    <definedName name="_BD2" localSheetId="2">#REF!</definedName>
    <definedName name="_BD2">#REF!</definedName>
    <definedName name="_For01" localSheetId="7">#REF!</definedName>
    <definedName name="_For01" localSheetId="2">#REF!</definedName>
    <definedName name="_For01">#REF!</definedName>
    <definedName name="_int01" localSheetId="7">#REF!</definedName>
    <definedName name="_int01" localSheetId="2">#REF!</definedName>
    <definedName name="_int01">#REF!</definedName>
    <definedName name="_int02" localSheetId="7">#REF!</definedName>
    <definedName name="_int02" localSheetId="2">#REF!</definedName>
    <definedName name="_int02">#REF!</definedName>
    <definedName name="_int03" localSheetId="7">#REF!</definedName>
    <definedName name="_int03" localSheetId="2">#REF!</definedName>
    <definedName name="_int03">#REF!</definedName>
    <definedName name="_int04" localSheetId="7">#REF!</definedName>
    <definedName name="_int04" localSheetId="2">#REF!</definedName>
    <definedName name="_int04">#REF!</definedName>
    <definedName name="_int05" localSheetId="7">#REF!</definedName>
    <definedName name="_int05" localSheetId="2">#REF!</definedName>
    <definedName name="_int05">#REF!</definedName>
    <definedName name="_lim01" localSheetId="7">#REF!</definedName>
    <definedName name="_lim01" localSheetId="2">#REF!</definedName>
    <definedName name="_lim01">#REF!</definedName>
    <definedName name="_LO2" localSheetId="2">#REF!</definedName>
    <definedName name="_LO2">#REF!</definedName>
    <definedName name="_POS21" localSheetId="7">#REF!</definedName>
    <definedName name="_POS21" localSheetId="2">#REF!</definedName>
    <definedName name="_POS21">#REF!</definedName>
    <definedName name="_R" localSheetId="7">#REF!</definedName>
    <definedName name="_R" localSheetId="2">#REF!</definedName>
    <definedName name="_R">#REF!</definedName>
    <definedName name="_s" localSheetId="7">#REF!</definedName>
    <definedName name="_s" localSheetId="2">#REF!</definedName>
    <definedName name="_s">#REF!</definedName>
    <definedName name="_z" localSheetId="7">#REF!</definedName>
    <definedName name="_z" localSheetId="2">#REF!</definedName>
    <definedName name="_z">#REF!</definedName>
    <definedName name="A" localSheetId="2">#REF!</definedName>
    <definedName name="A">#REF!</definedName>
    <definedName name="AA" localSheetId="7">#REF!</definedName>
    <definedName name="AA" localSheetId="2">#REF!</definedName>
    <definedName name="AA">#REF!</definedName>
    <definedName name="AAA" localSheetId="7">#REF!</definedName>
    <definedName name="AAA" localSheetId="2">#REF!</definedName>
    <definedName name="AAA">#REF!</definedName>
    <definedName name="aaaa" localSheetId="7">#REF!</definedName>
    <definedName name="aaaa" localSheetId="2">#REF!</definedName>
    <definedName name="aaaa">#REF!</definedName>
    <definedName name="Ac" localSheetId="7">#REF!</definedName>
    <definedName name="Ac" localSheetId="2">#REF!</definedName>
    <definedName name="Ac">#REF!</definedName>
    <definedName name="ancora2" localSheetId="7">#REF!</definedName>
    <definedName name="ancora2" localSheetId="2">#REF!</definedName>
    <definedName name="ancora2">#REF!</definedName>
    <definedName name="_xlnm.Extract" localSheetId="7">[2]Anexos!#REF!</definedName>
    <definedName name="_xlnm.Extract" localSheetId="2">[2]Anexos!#REF!</definedName>
    <definedName name="_xlnm.Extract">[2]Anexos!#REF!</definedName>
    <definedName name="_xlnm.Print_Area" localSheetId="6">'Anexo 6'!$A$1:$D$28</definedName>
    <definedName name="_xlnm.Print_Area" localSheetId="7">'Anexo 7- cronograma'!$A$1:$G$11</definedName>
    <definedName name="Área_de_impressão1" localSheetId="7">#REF!</definedName>
    <definedName name="Área_de_impressão1" localSheetId="2">#REF!</definedName>
    <definedName name="Área_de_impressão1">#REF!</definedName>
    <definedName name="Área_de_impressão2" localSheetId="7">#REF!</definedName>
    <definedName name="Área_de_impressão2" localSheetId="2">#REF!</definedName>
    <definedName name="Área_de_impressão2">#REF!</definedName>
    <definedName name="asSDas" localSheetId="7">#REF!</definedName>
    <definedName name="asSDas" localSheetId="2">#REF!</definedName>
    <definedName name="asSDas">#REF!</definedName>
    <definedName name="ATUAL" localSheetId="7">#REF!</definedName>
    <definedName name="ATUAL" localSheetId="2">#REF!</definedName>
    <definedName name="ATUAL">#REF!</definedName>
    <definedName name="_xlnm.Database" localSheetId="7">#REF!</definedName>
    <definedName name="_xlnm.Database" localSheetId="2">#REF!</definedName>
    <definedName name="_xlnm.Database">#REF!</definedName>
    <definedName name="BDI" localSheetId="7">#REF!</definedName>
    <definedName name="BDI" localSheetId="2">#REF!</definedName>
    <definedName name="BDI">#REF!</definedName>
    <definedName name="BDIc" localSheetId="7">#REF!</definedName>
    <definedName name="BDIc" localSheetId="2">#REF!</definedName>
    <definedName name="BDIc">#REF!</definedName>
    <definedName name="BDIf" localSheetId="7">#REF!</definedName>
    <definedName name="BDIf" localSheetId="2">#REF!</definedName>
    <definedName name="BDIf">#REF!</definedName>
    <definedName name="bitmin" localSheetId="7">#REF!</definedName>
    <definedName name="bitmin" localSheetId="2">#REF!</definedName>
    <definedName name="bitmin">#REF!</definedName>
    <definedName name="BLO" localSheetId="7">#REF!</definedName>
    <definedName name="BLO" localSheetId="2">#REF!</definedName>
    <definedName name="BLO">#REF!</definedName>
    <definedName name="BLOCO_B" localSheetId="7">'[3]CAPA -1'!#REF!</definedName>
    <definedName name="BLOCO_B" localSheetId="2">'[3]CAPA -1'!#REF!</definedName>
    <definedName name="BLOCO_B">'[3]CAPA -1'!#REF!</definedName>
    <definedName name="BLOCO_BB" localSheetId="7">#REF!</definedName>
    <definedName name="BLOCO_BB" localSheetId="2">#REF!</definedName>
    <definedName name="BLOCO_BB">#REF!</definedName>
    <definedName name="BLOCO_BBB" localSheetId="7">#REF!</definedName>
    <definedName name="BLOCO_BBB" localSheetId="2">#REF!</definedName>
    <definedName name="BLOCO_BBB">#REF!</definedName>
    <definedName name="BLOCO_C" localSheetId="7">#REF!</definedName>
    <definedName name="BLOCO_C" localSheetId="2">#REF!</definedName>
    <definedName name="BLOCO_C">#REF!</definedName>
    <definedName name="BLOCO_CC" localSheetId="7">#REF!</definedName>
    <definedName name="BLOCO_CC" localSheetId="2">#REF!</definedName>
    <definedName name="BLOCO_CC">#REF!</definedName>
    <definedName name="BLOCO_CCC" localSheetId="7">#REF!</definedName>
    <definedName name="BLOCO_CCC" localSheetId="2">#REF!</definedName>
    <definedName name="BLOCO_CCC">#REF!</definedName>
    <definedName name="BLOCO_CCCC" localSheetId="7">#REF!</definedName>
    <definedName name="BLOCO_CCCC" localSheetId="2">#REF!</definedName>
    <definedName name="BLOCO_CCCC">#REF!</definedName>
    <definedName name="BuiltIn_AutoFilter___7" localSheetId="7">#REF!</definedName>
    <definedName name="BuiltIn_AutoFilter___7" localSheetId="2">#REF!</definedName>
    <definedName name="BuiltIn_AutoFilter___7">#REF!</definedName>
    <definedName name="BuiltIn_AutoFilter___7_1" localSheetId="7">#REF!</definedName>
    <definedName name="BuiltIn_AutoFilter___7_1" localSheetId="2">#REF!</definedName>
    <definedName name="BuiltIn_AutoFilter___7_1">#REF!</definedName>
    <definedName name="BuiltIn_AutoFilter___7_10" localSheetId="7">#REF!</definedName>
    <definedName name="BuiltIn_AutoFilter___7_10" localSheetId="2">#REF!</definedName>
    <definedName name="BuiltIn_AutoFilter___7_10">#REF!</definedName>
    <definedName name="BuiltIn_AutoFilter___7_11" localSheetId="7">#REF!</definedName>
    <definedName name="BuiltIn_AutoFilter___7_11" localSheetId="2">#REF!</definedName>
    <definedName name="BuiltIn_AutoFilter___7_11">#REF!</definedName>
    <definedName name="BuiltIn_AutoFilter___7_12" localSheetId="7">#REF!</definedName>
    <definedName name="BuiltIn_AutoFilter___7_12" localSheetId="2">#REF!</definedName>
    <definedName name="BuiltIn_AutoFilter___7_12">#REF!</definedName>
    <definedName name="BuiltIn_AutoFilter___7_2" localSheetId="7">#REF!</definedName>
    <definedName name="BuiltIn_AutoFilter___7_2" localSheetId="2">#REF!</definedName>
    <definedName name="BuiltIn_AutoFilter___7_2">#REF!</definedName>
    <definedName name="BuiltIn_AutoFilter___7_3" localSheetId="7">#REF!</definedName>
    <definedName name="BuiltIn_AutoFilter___7_3" localSheetId="2">#REF!</definedName>
    <definedName name="BuiltIn_AutoFilter___7_3">#REF!</definedName>
    <definedName name="BuiltIn_AutoFilter___7_4" localSheetId="7">#REF!</definedName>
    <definedName name="BuiltIn_AutoFilter___7_4" localSheetId="2">#REF!</definedName>
    <definedName name="BuiltIn_AutoFilter___7_4">#REF!</definedName>
    <definedName name="BuiltIn_AutoFilter___7_5" localSheetId="7">#REF!</definedName>
    <definedName name="BuiltIn_AutoFilter___7_5" localSheetId="2">#REF!</definedName>
    <definedName name="BuiltIn_AutoFilter___7_5">#REF!</definedName>
    <definedName name="BuiltIn_AutoFilter___7_6" localSheetId="7">#REF!</definedName>
    <definedName name="BuiltIn_AutoFilter___7_6" localSheetId="2">#REF!</definedName>
    <definedName name="BuiltIn_AutoFilter___7_6">#REF!</definedName>
    <definedName name="BuiltIn_AutoFilter___7_7" localSheetId="7">#REF!</definedName>
    <definedName name="BuiltIn_AutoFilter___7_7" localSheetId="2">#REF!</definedName>
    <definedName name="BuiltIn_AutoFilter___7_7">#REF!</definedName>
    <definedName name="BuiltIn_AutoFilter___7_8" localSheetId="7">#REF!</definedName>
    <definedName name="BuiltIn_AutoFilter___7_8" localSheetId="2">#REF!</definedName>
    <definedName name="BuiltIn_AutoFilter___7_8">#REF!</definedName>
    <definedName name="BuiltIn_AutoFilter___7_9" localSheetId="7">#REF!</definedName>
    <definedName name="BuiltIn_AutoFilter___7_9" localSheetId="2">#REF!</definedName>
    <definedName name="BuiltIn_AutoFilter___7_9">#REF!</definedName>
    <definedName name="BuiltIn_AutoFilter___8" localSheetId="7">#REF!</definedName>
    <definedName name="BuiltIn_AutoFilter___8" localSheetId="2">#REF!</definedName>
    <definedName name="BuiltIn_AutoFilter___8">#REF!</definedName>
    <definedName name="BuiltIn_AutoFilter___8_1" localSheetId="7">#REF!</definedName>
    <definedName name="BuiltIn_AutoFilter___8_1" localSheetId="2">#REF!</definedName>
    <definedName name="BuiltIn_AutoFilter___8_1">#REF!</definedName>
    <definedName name="BuiltIn_AutoFilter___8_10" localSheetId="7">#REF!</definedName>
    <definedName name="BuiltIn_AutoFilter___8_10" localSheetId="2">#REF!</definedName>
    <definedName name="BuiltIn_AutoFilter___8_10">#REF!</definedName>
    <definedName name="BuiltIn_AutoFilter___8_11" localSheetId="7">#REF!</definedName>
    <definedName name="BuiltIn_AutoFilter___8_11" localSheetId="2">#REF!</definedName>
    <definedName name="BuiltIn_AutoFilter___8_11">#REF!</definedName>
    <definedName name="BuiltIn_AutoFilter___8_12" localSheetId="7">#REF!</definedName>
    <definedName name="BuiltIn_AutoFilter___8_12" localSheetId="2">#REF!</definedName>
    <definedName name="BuiltIn_AutoFilter___8_12">#REF!</definedName>
    <definedName name="BuiltIn_AutoFilter___8_13" localSheetId="7">#REF!</definedName>
    <definedName name="BuiltIn_AutoFilter___8_13" localSheetId="2">#REF!</definedName>
    <definedName name="BuiltIn_AutoFilter___8_13">#REF!</definedName>
    <definedName name="BuiltIn_AutoFilter___8_14" localSheetId="7">#REF!</definedName>
    <definedName name="BuiltIn_AutoFilter___8_14" localSheetId="2">#REF!</definedName>
    <definedName name="BuiltIn_AutoFilter___8_14">#REF!</definedName>
    <definedName name="BuiltIn_AutoFilter___8_15" localSheetId="7">#REF!</definedName>
    <definedName name="BuiltIn_AutoFilter___8_15" localSheetId="2">#REF!</definedName>
    <definedName name="BuiltIn_AutoFilter___8_15">#REF!</definedName>
    <definedName name="BuiltIn_AutoFilter___8_16" localSheetId="7">#REF!</definedName>
    <definedName name="BuiltIn_AutoFilter___8_16" localSheetId="2">#REF!</definedName>
    <definedName name="BuiltIn_AutoFilter___8_16">#REF!</definedName>
    <definedName name="BuiltIn_AutoFilter___8_17" localSheetId="7">#REF!</definedName>
    <definedName name="BuiltIn_AutoFilter___8_17" localSheetId="2">#REF!</definedName>
    <definedName name="BuiltIn_AutoFilter___8_17">#REF!</definedName>
    <definedName name="BuiltIn_AutoFilter___8_18" localSheetId="7">#REF!</definedName>
    <definedName name="BuiltIn_AutoFilter___8_18" localSheetId="2">#REF!</definedName>
    <definedName name="BuiltIn_AutoFilter___8_18">#REF!</definedName>
    <definedName name="BuiltIn_AutoFilter___8_19" localSheetId="7">#REF!</definedName>
    <definedName name="BuiltIn_AutoFilter___8_19" localSheetId="2">#REF!</definedName>
    <definedName name="BuiltIn_AutoFilter___8_19">#REF!</definedName>
    <definedName name="BuiltIn_AutoFilter___8_2" localSheetId="7">#REF!</definedName>
    <definedName name="BuiltIn_AutoFilter___8_2" localSheetId="2">#REF!</definedName>
    <definedName name="BuiltIn_AutoFilter___8_2">#REF!</definedName>
    <definedName name="BuiltIn_AutoFilter___8_20" localSheetId="7">#REF!</definedName>
    <definedName name="BuiltIn_AutoFilter___8_20" localSheetId="2">#REF!</definedName>
    <definedName name="BuiltIn_AutoFilter___8_20">#REF!</definedName>
    <definedName name="BuiltIn_AutoFilter___8_21" localSheetId="7">#REF!</definedName>
    <definedName name="BuiltIn_AutoFilter___8_21" localSheetId="2">#REF!</definedName>
    <definedName name="BuiltIn_AutoFilter___8_21">#REF!</definedName>
    <definedName name="BuiltIn_AutoFilter___8_22" localSheetId="7">#REF!</definedName>
    <definedName name="BuiltIn_AutoFilter___8_22" localSheetId="2">#REF!</definedName>
    <definedName name="BuiltIn_AutoFilter___8_22">#REF!</definedName>
    <definedName name="BuiltIn_AutoFilter___8_23" localSheetId="7">#REF!</definedName>
    <definedName name="BuiltIn_AutoFilter___8_23" localSheetId="2">#REF!</definedName>
    <definedName name="BuiltIn_AutoFilter___8_23">#REF!</definedName>
    <definedName name="BuiltIn_AutoFilter___8_24" localSheetId="7">#REF!</definedName>
    <definedName name="BuiltIn_AutoFilter___8_24" localSheetId="2">#REF!</definedName>
    <definedName name="BuiltIn_AutoFilter___8_24">#REF!</definedName>
    <definedName name="BuiltIn_AutoFilter___8_25" localSheetId="7">#REF!</definedName>
    <definedName name="BuiltIn_AutoFilter___8_25" localSheetId="2">#REF!</definedName>
    <definedName name="BuiltIn_AutoFilter___8_25">#REF!</definedName>
    <definedName name="BuiltIn_AutoFilter___8_26" localSheetId="7">#REF!</definedName>
    <definedName name="BuiltIn_AutoFilter___8_26" localSheetId="2">#REF!</definedName>
    <definedName name="BuiltIn_AutoFilter___8_26">#REF!</definedName>
    <definedName name="BuiltIn_AutoFilter___8_27" localSheetId="7">#REF!</definedName>
    <definedName name="BuiltIn_AutoFilter___8_27" localSheetId="2">#REF!</definedName>
    <definedName name="BuiltIn_AutoFilter___8_27">#REF!</definedName>
    <definedName name="BuiltIn_AutoFilter___8_28" localSheetId="7">#REF!</definedName>
    <definedName name="BuiltIn_AutoFilter___8_28" localSheetId="2">#REF!</definedName>
    <definedName name="BuiltIn_AutoFilter___8_28">#REF!</definedName>
    <definedName name="BuiltIn_AutoFilter___8_29" localSheetId="7">#REF!</definedName>
    <definedName name="BuiltIn_AutoFilter___8_29" localSheetId="2">#REF!</definedName>
    <definedName name="BuiltIn_AutoFilter___8_29">#REF!</definedName>
    <definedName name="BuiltIn_AutoFilter___8_3" localSheetId="7">#REF!</definedName>
    <definedName name="BuiltIn_AutoFilter___8_3" localSheetId="2">#REF!</definedName>
    <definedName name="BuiltIn_AutoFilter___8_3">#REF!</definedName>
    <definedName name="BuiltIn_AutoFilter___8_30" localSheetId="7">#REF!</definedName>
    <definedName name="BuiltIn_AutoFilter___8_30" localSheetId="2">#REF!</definedName>
    <definedName name="BuiltIn_AutoFilter___8_30">#REF!</definedName>
    <definedName name="BuiltIn_AutoFilter___8_31" localSheetId="7">#REF!</definedName>
    <definedName name="BuiltIn_AutoFilter___8_31" localSheetId="2">#REF!</definedName>
    <definedName name="BuiltIn_AutoFilter___8_31">#REF!</definedName>
    <definedName name="BuiltIn_AutoFilter___8_32" localSheetId="7">#REF!</definedName>
    <definedName name="BuiltIn_AutoFilter___8_32" localSheetId="2">#REF!</definedName>
    <definedName name="BuiltIn_AutoFilter___8_32">#REF!</definedName>
    <definedName name="BuiltIn_AutoFilter___8_4" localSheetId="7">#REF!</definedName>
    <definedName name="BuiltIn_AutoFilter___8_4" localSheetId="2">#REF!</definedName>
    <definedName name="BuiltIn_AutoFilter___8_4">#REF!</definedName>
    <definedName name="BuiltIn_AutoFilter___8_5" localSheetId="7">#REF!</definedName>
    <definedName name="BuiltIn_AutoFilter___8_5" localSheetId="2">#REF!</definedName>
    <definedName name="BuiltIn_AutoFilter___8_5">#REF!</definedName>
    <definedName name="BuiltIn_AutoFilter___8_6" localSheetId="7">#REF!</definedName>
    <definedName name="BuiltIn_AutoFilter___8_6" localSheetId="2">#REF!</definedName>
    <definedName name="BuiltIn_AutoFilter___8_6">#REF!</definedName>
    <definedName name="BuiltIn_AutoFilter___8_7" localSheetId="7">#REF!</definedName>
    <definedName name="BuiltIn_AutoFilter___8_7" localSheetId="2">#REF!</definedName>
    <definedName name="BuiltIn_AutoFilter___8_7">#REF!</definedName>
    <definedName name="BuiltIn_AutoFilter___8_8" localSheetId="7">#REF!</definedName>
    <definedName name="BuiltIn_AutoFilter___8_8" localSheetId="2">#REF!</definedName>
    <definedName name="BuiltIn_AutoFilter___8_8">#REF!</definedName>
    <definedName name="BuiltIn_AutoFilter___8_9" localSheetId="7">#REF!</definedName>
    <definedName name="BuiltIn_AutoFilter___8_9" localSheetId="2">#REF!</definedName>
    <definedName name="BuiltIn_AutoFilter___8_9">#REF!</definedName>
    <definedName name="BuiltIn_Database___0" localSheetId="7">#REF!</definedName>
    <definedName name="BuiltIn_Database___0" localSheetId="2">#REF!</definedName>
    <definedName name="BuiltIn_Database___0">#REF!</definedName>
    <definedName name="BuiltIn_Print_Area" localSheetId="7">#REF!</definedName>
    <definedName name="BuiltIn_Print_Area" localSheetId="2">#REF!</definedName>
    <definedName name="BuiltIn_Print_Area">#REF!</definedName>
    <definedName name="BuiltIn_Print_Area___0" localSheetId="7">#REF!</definedName>
    <definedName name="BuiltIn_Print_Area___0" localSheetId="2">#REF!</definedName>
    <definedName name="BuiltIn_Print_Area___0">#REF!</definedName>
    <definedName name="BuiltIn_Print_Area___0___0" localSheetId="7">#REF!</definedName>
    <definedName name="BuiltIn_Print_Area___0___0" localSheetId="2">#REF!</definedName>
    <definedName name="BuiltIn_Print_Area___0___0">#REF!</definedName>
    <definedName name="BuiltIn_Print_Area___0___0___0" localSheetId="7">#REF!</definedName>
    <definedName name="BuiltIn_Print_Area___0___0___0" localSheetId="2">#REF!</definedName>
    <definedName name="BuiltIn_Print_Area___0___0___0">#REF!</definedName>
    <definedName name="BuiltIn_Print_Area___0___0___0___0" localSheetId="7">#REF!</definedName>
    <definedName name="BuiltIn_Print_Area___0___0___0___0" localSheetId="2">#REF!</definedName>
    <definedName name="BuiltIn_Print_Area___0___0___0___0">#REF!</definedName>
    <definedName name="BuiltIn_Print_Area___0___0___0___0___0" localSheetId="7">#REF!</definedName>
    <definedName name="BuiltIn_Print_Area___0___0___0___0___0" localSheetId="2">#REF!</definedName>
    <definedName name="BuiltIn_Print_Area___0___0___0___0___0">#REF!</definedName>
    <definedName name="BuiltIn_Print_Area___0___0___0___0___0___0" localSheetId="7">#REF!</definedName>
    <definedName name="BuiltIn_Print_Area___0___0___0___0___0___0" localSheetId="2">#REF!</definedName>
    <definedName name="BuiltIn_Print_Area___0___0___0___0___0___0">#REF!</definedName>
    <definedName name="BuiltIn_Print_Area___0___0___0___0___0___0___0" localSheetId="7">#REF!</definedName>
    <definedName name="BuiltIn_Print_Area___0___0___0___0___0___0___0" localSheetId="2">#REF!</definedName>
    <definedName name="BuiltIn_Print_Area___0___0___0___0___0___0___0">#REF!</definedName>
    <definedName name="BuiltIn_Print_Area___0___0___0___0___0___0___0___0___0" localSheetId="7">#REF!</definedName>
    <definedName name="BuiltIn_Print_Area___0___0___0___0___0___0___0___0___0" localSheetId="2">#REF!</definedName>
    <definedName name="BuiltIn_Print_Area___0___0___0___0___0___0___0___0___0">#REF!</definedName>
    <definedName name="BuiltIn_Print_Area___0___0___10" localSheetId="7">#REF!</definedName>
    <definedName name="BuiltIn_Print_Area___0___0___10" localSheetId="2">#REF!</definedName>
    <definedName name="BuiltIn_Print_Area___0___0___10">#REF!</definedName>
    <definedName name="BuiltIn_Print_Area___0___1" localSheetId="7">#REF!</definedName>
    <definedName name="BuiltIn_Print_Area___0___1" localSheetId="2">#REF!</definedName>
    <definedName name="BuiltIn_Print_Area___0___1">#REF!</definedName>
    <definedName name="BuiltIn_Print_Area___0___1___0" localSheetId="7">#REF!</definedName>
    <definedName name="BuiltIn_Print_Area___0___1___0" localSheetId="2">#REF!</definedName>
    <definedName name="BuiltIn_Print_Area___0___1___0">#REF!</definedName>
    <definedName name="BuiltIn_Print_Area___0___1___0___0" localSheetId="7">#REF!</definedName>
    <definedName name="BuiltIn_Print_Area___0___1___0___0" localSheetId="2">#REF!</definedName>
    <definedName name="BuiltIn_Print_Area___0___1___0___0">#REF!</definedName>
    <definedName name="BuiltIn_Print_Area___0___1___0___0___0" localSheetId="7">#REF!</definedName>
    <definedName name="BuiltIn_Print_Area___0___1___0___0___0" localSheetId="2">#REF!</definedName>
    <definedName name="BuiltIn_Print_Area___0___1___0___0___0">#REF!</definedName>
    <definedName name="BuiltIn_Print_Area___0___1___0___0___0___0" localSheetId="7">#REF!</definedName>
    <definedName name="BuiltIn_Print_Area___0___1___0___0___0___0" localSheetId="2">#REF!</definedName>
    <definedName name="BuiltIn_Print_Area___0___1___0___0___0___0">#REF!</definedName>
    <definedName name="BuiltIn_Print_Area___0___1___0___0___0___0___0" localSheetId="7">#REF!</definedName>
    <definedName name="BuiltIn_Print_Area___0___1___0___0___0___0___0" localSheetId="2">#REF!</definedName>
    <definedName name="BuiltIn_Print_Area___0___1___0___0___0___0___0">#REF!</definedName>
    <definedName name="BuiltIn_Print_Area___0___1___0___0___0___0___0___0" localSheetId="7">#REF!</definedName>
    <definedName name="BuiltIn_Print_Area___0___1___0___0___0___0___0___0" localSheetId="2">#REF!</definedName>
    <definedName name="BuiltIn_Print_Area___0___1___0___0___0___0___0___0">#REF!</definedName>
    <definedName name="BuiltIn_Print_Area___0___1___0___0___0___0___0___0___0" localSheetId="7">#REF!</definedName>
    <definedName name="BuiltIn_Print_Area___0___1___0___0___0___0___0___0___0" localSheetId="2">#REF!</definedName>
    <definedName name="BuiltIn_Print_Area___0___1___0___0___0___0___0___0___0">#REF!</definedName>
    <definedName name="BuiltIn_Print_Area___0___1___0___0___0___0___0___0___0___0" localSheetId="7">#REF!</definedName>
    <definedName name="BuiltIn_Print_Area___0___1___0___0___0___0___0___0___0___0" localSheetId="2">#REF!</definedName>
    <definedName name="BuiltIn_Print_Area___0___1___0___0___0___0___0___0___0___0">#REF!</definedName>
    <definedName name="BuiltIn_Print_Area___0___1___0___0___0___0___0___0___0___0_1" localSheetId="7">#REF!</definedName>
    <definedName name="BuiltIn_Print_Area___0___1___0___0___0___0___0___0___0___0_1" localSheetId="2">#REF!</definedName>
    <definedName name="BuiltIn_Print_Area___0___1___0___0___0___0___0___0___0___0_1">#REF!</definedName>
    <definedName name="BuiltIn_Print_Area___0___1___0___0___0___0___0___0___0___0_1_1" localSheetId="7">#REF!</definedName>
    <definedName name="BuiltIn_Print_Area___0___1___0___0___0___0___0___0___0___0_1_1" localSheetId="2">#REF!</definedName>
    <definedName name="BuiltIn_Print_Area___0___1___0___0___0___0___0___0___0___0_1_1">#REF!</definedName>
    <definedName name="BuiltIn_Print_Area___0___1___0___0___0___0___0___0___0_1" localSheetId="7">#REF!</definedName>
    <definedName name="BuiltIn_Print_Area___0___1___0___0___0___0___0___0___0_1" localSheetId="2">#REF!</definedName>
    <definedName name="BuiltIn_Print_Area___0___1___0___0___0___0___0___0___0_1">#REF!</definedName>
    <definedName name="BuiltIn_Print_Area___0___1___0___0___0___0___0___0___0_1_1" localSheetId="7">#REF!</definedName>
    <definedName name="BuiltIn_Print_Area___0___1___0___0___0___0___0___0___0_1_1" localSheetId="2">#REF!</definedName>
    <definedName name="BuiltIn_Print_Area___0___1___0___0___0___0___0___0___0_1_1">#REF!</definedName>
    <definedName name="BuiltIn_Print_Area___0___1___0___0___0___0___0___0_1" localSheetId="7">#REF!</definedName>
    <definedName name="BuiltIn_Print_Area___0___1___0___0___0___0___0___0_1" localSheetId="2">#REF!</definedName>
    <definedName name="BuiltIn_Print_Area___0___1___0___0___0___0___0___0_1">#REF!</definedName>
    <definedName name="BuiltIn_Print_Area___0___1___0___0___0___0___0___0_1_1" localSheetId="7">#REF!</definedName>
    <definedName name="BuiltIn_Print_Area___0___1___0___0___0___0___0___0_1_1" localSheetId="2">#REF!</definedName>
    <definedName name="BuiltIn_Print_Area___0___1___0___0___0___0___0___0_1_1">#REF!</definedName>
    <definedName name="BuiltIn_Print_Area___0___1___0___0___0___0___0_1" localSheetId="7">#REF!</definedName>
    <definedName name="BuiltIn_Print_Area___0___1___0___0___0___0___0_1" localSheetId="2">#REF!</definedName>
    <definedName name="BuiltIn_Print_Area___0___1___0___0___0___0___0_1">#REF!</definedName>
    <definedName name="BuiltIn_Print_Area___0___1___0___0___0___0___0_1_1" localSheetId="7">#REF!</definedName>
    <definedName name="BuiltIn_Print_Area___0___1___0___0___0___0___0_1_1" localSheetId="2">#REF!</definedName>
    <definedName name="BuiltIn_Print_Area___0___1___0___0___0___0___0_1_1">#REF!</definedName>
    <definedName name="BuiltIn_Print_Area___0___1___0___0___0___0_1" localSheetId="7">#REF!</definedName>
    <definedName name="BuiltIn_Print_Area___0___1___0___0___0___0_1" localSheetId="2">#REF!</definedName>
    <definedName name="BuiltIn_Print_Area___0___1___0___0___0___0_1">#REF!</definedName>
    <definedName name="BuiltIn_Print_Area___0___1___0___0___0___0_1_1" localSheetId="7">#REF!</definedName>
    <definedName name="BuiltIn_Print_Area___0___1___0___0___0___0_1_1" localSheetId="2">#REF!</definedName>
    <definedName name="BuiltIn_Print_Area___0___1___0___0___0___0_1_1">#REF!</definedName>
    <definedName name="BuiltIn_Print_Area___0___1___0___0___0_1" localSheetId="7">#REF!</definedName>
    <definedName name="BuiltIn_Print_Area___0___1___0___0___0_1" localSheetId="2">#REF!</definedName>
    <definedName name="BuiltIn_Print_Area___0___1___0___0___0_1">#REF!</definedName>
    <definedName name="BuiltIn_Print_Area___0___1___0___0___0_1_1" localSheetId="7">#REF!</definedName>
    <definedName name="BuiltIn_Print_Area___0___1___0___0___0_1_1" localSheetId="2">#REF!</definedName>
    <definedName name="BuiltIn_Print_Area___0___1___0___0___0_1_1">#REF!</definedName>
    <definedName name="BuiltIn_Print_Area___0___1___0___0_1" localSheetId="7">#REF!</definedName>
    <definedName name="BuiltIn_Print_Area___0___1___0___0_1" localSheetId="2">#REF!</definedName>
    <definedName name="BuiltIn_Print_Area___0___1___0___0_1">#REF!</definedName>
    <definedName name="BuiltIn_Print_Area___0___1___0___0_1_1" localSheetId="7">#REF!</definedName>
    <definedName name="BuiltIn_Print_Area___0___1___0___0_1_1" localSheetId="2">#REF!</definedName>
    <definedName name="BuiltIn_Print_Area___0___1___0___0_1_1">#REF!</definedName>
    <definedName name="BuiltIn_Print_Area___0___1___0_1" localSheetId="7">#REF!</definedName>
    <definedName name="BuiltIn_Print_Area___0___1___0_1" localSheetId="2">#REF!</definedName>
    <definedName name="BuiltIn_Print_Area___0___1___0_1">#REF!</definedName>
    <definedName name="BuiltIn_Print_Area___0___1___0_1_1" localSheetId="7">#REF!</definedName>
    <definedName name="BuiltIn_Print_Area___0___1___0_1_1" localSheetId="2">#REF!</definedName>
    <definedName name="BuiltIn_Print_Area___0___1___0_1_1">#REF!</definedName>
    <definedName name="BuiltIn_Print_Area___0___1_1" localSheetId="7">#REF!</definedName>
    <definedName name="BuiltIn_Print_Area___0___1_1" localSheetId="2">#REF!</definedName>
    <definedName name="BuiltIn_Print_Area___0___1_1">#REF!</definedName>
    <definedName name="BuiltIn_Print_Area___0___1_1_1" localSheetId="7">#REF!</definedName>
    <definedName name="BuiltIn_Print_Area___0___1_1_1" localSheetId="2">#REF!</definedName>
    <definedName name="BuiltIn_Print_Area___0___1_1_1">#REF!</definedName>
    <definedName name="BuiltIn_Print_Area___0___16" localSheetId="7">#REF!</definedName>
    <definedName name="BuiltIn_Print_Area___0___16" localSheetId="2">#REF!</definedName>
    <definedName name="BuiltIn_Print_Area___0___16">#REF!</definedName>
    <definedName name="BuiltIn_Print_Area___0___16___0" localSheetId="7">#REF!</definedName>
    <definedName name="BuiltIn_Print_Area___0___16___0" localSheetId="2">#REF!</definedName>
    <definedName name="BuiltIn_Print_Area___0___16___0">#REF!</definedName>
    <definedName name="BuiltIn_Print_Area___0___16___0___0" localSheetId="7">#REF!</definedName>
    <definedName name="BuiltIn_Print_Area___0___16___0___0" localSheetId="2">#REF!</definedName>
    <definedName name="BuiltIn_Print_Area___0___16___0___0">#REF!</definedName>
    <definedName name="BuiltIn_Print_Area___0___16___0___0___0" localSheetId="7">#REF!</definedName>
    <definedName name="BuiltIn_Print_Area___0___16___0___0___0" localSheetId="2">#REF!</definedName>
    <definedName name="BuiltIn_Print_Area___0___16___0___0___0">#REF!</definedName>
    <definedName name="BuiltIn_Print_Area___0___16___0___0___0___0" localSheetId="7">#REF!</definedName>
    <definedName name="BuiltIn_Print_Area___0___16___0___0___0___0" localSheetId="2">#REF!</definedName>
    <definedName name="BuiltIn_Print_Area___0___16___0___0___0___0">#REF!</definedName>
    <definedName name="BuiltIn_Print_Area___0___16___0___0___0___0___0" localSheetId="7">#REF!</definedName>
    <definedName name="BuiltIn_Print_Area___0___16___0___0___0___0___0" localSheetId="2">#REF!</definedName>
    <definedName name="BuiltIn_Print_Area___0___16___0___0___0___0___0">#REF!</definedName>
    <definedName name="BuiltIn_Print_Area___0___16___0___0___0___0___0___0" localSheetId="7">#REF!</definedName>
    <definedName name="BuiltIn_Print_Area___0___16___0___0___0___0___0___0" localSheetId="2">#REF!</definedName>
    <definedName name="BuiltIn_Print_Area___0___16___0___0___0___0___0___0">#REF!</definedName>
    <definedName name="BuiltIn_Print_Area___0___16___0___0___0___0___0___0___0" localSheetId="7">#REF!</definedName>
    <definedName name="BuiltIn_Print_Area___0___16___0___0___0___0___0___0___0" localSheetId="2">#REF!</definedName>
    <definedName name="BuiltIn_Print_Area___0___16___0___0___0___0___0___0___0">#REF!</definedName>
    <definedName name="BuiltIn_Print_Area___0___4" localSheetId="7">#REF!</definedName>
    <definedName name="BuiltIn_Print_Area___0___4" localSheetId="2">#REF!</definedName>
    <definedName name="BuiltIn_Print_Area___0___4">#REF!</definedName>
    <definedName name="BuiltIn_Print_Area___0___5" localSheetId="7">#REF!</definedName>
    <definedName name="BuiltIn_Print_Area___0___5" localSheetId="2">#REF!</definedName>
    <definedName name="BuiltIn_Print_Area___0___5">#REF!</definedName>
    <definedName name="BuiltIn_Print_Area___0___5___0" localSheetId="7">#REF!</definedName>
    <definedName name="BuiltIn_Print_Area___0___5___0" localSheetId="2">#REF!</definedName>
    <definedName name="BuiltIn_Print_Area___0___5___0">#REF!</definedName>
    <definedName name="BuiltIn_Print_Area___0___6" localSheetId="7">#REF!</definedName>
    <definedName name="BuiltIn_Print_Area___0___6" localSheetId="2">#REF!</definedName>
    <definedName name="BuiltIn_Print_Area___0___6">#REF!</definedName>
    <definedName name="BuiltIn_Print_Area___0___6___0" localSheetId="7">#REF!</definedName>
    <definedName name="BuiltIn_Print_Area___0___6___0" localSheetId="2">#REF!</definedName>
    <definedName name="BuiltIn_Print_Area___0___6___0">#REF!</definedName>
    <definedName name="BuiltIn_Print_Area___0___7" localSheetId="7">#REF!</definedName>
    <definedName name="BuiltIn_Print_Area___0___7" localSheetId="2">#REF!</definedName>
    <definedName name="BuiltIn_Print_Area___0___7">#REF!</definedName>
    <definedName name="BuiltIn_Print_Area___0___7___0" localSheetId="7">#REF!</definedName>
    <definedName name="BuiltIn_Print_Area___0___7___0" localSheetId="2">#REF!</definedName>
    <definedName name="BuiltIn_Print_Area___0___7___0">#REF!</definedName>
    <definedName name="BuiltIn_Print_Area___0___8" localSheetId="7">#REF!</definedName>
    <definedName name="BuiltIn_Print_Area___0___8" localSheetId="2">#REF!</definedName>
    <definedName name="BuiltIn_Print_Area___0___8">#REF!</definedName>
    <definedName name="BuiltIn_Print_Area___0_1" localSheetId="7">#REF!</definedName>
    <definedName name="BuiltIn_Print_Area___0_1" localSheetId="2">#REF!</definedName>
    <definedName name="BuiltIn_Print_Area___0_1">#REF!</definedName>
    <definedName name="BuiltIn_Print_Area___0_1_1" localSheetId="7">#REF!</definedName>
    <definedName name="BuiltIn_Print_Area___0_1_1" localSheetId="2">#REF!</definedName>
    <definedName name="BuiltIn_Print_Area___0_1_1">#REF!</definedName>
    <definedName name="BuiltIn_Print_Area_1" localSheetId="7">#REF!</definedName>
    <definedName name="BuiltIn_Print_Area_1" localSheetId="2">#REF!</definedName>
    <definedName name="BuiltIn_Print_Area_1">#REF!</definedName>
    <definedName name="BuiltIn_Print_Area_1_1" localSheetId="7">#REF!</definedName>
    <definedName name="BuiltIn_Print_Area_1_1" localSheetId="2">#REF!</definedName>
    <definedName name="BuiltIn_Print_Area_1_1">#REF!</definedName>
    <definedName name="BuiltIn_Print_Titles" localSheetId="7">#REF!</definedName>
    <definedName name="BuiltIn_Print_Titles" localSheetId="2">#REF!</definedName>
    <definedName name="BuiltIn_Print_Titles">#REF!</definedName>
    <definedName name="BuiltIn_Print_Titles___0" localSheetId="7">#REF!</definedName>
    <definedName name="BuiltIn_Print_Titles___0" localSheetId="2">#REF!</definedName>
    <definedName name="BuiltIn_Print_Titles___0">#REF!</definedName>
    <definedName name="BuiltIn_Print_Titles___0___0" localSheetId="7">#REF!</definedName>
    <definedName name="BuiltIn_Print_Titles___0___0" localSheetId="2">#REF!</definedName>
    <definedName name="BuiltIn_Print_Titles___0___0">#REF!</definedName>
    <definedName name="BuiltIn_Print_Titles___0___0___0" localSheetId="7">#REF!</definedName>
    <definedName name="BuiltIn_Print_Titles___0___0___0" localSheetId="2">#REF!</definedName>
    <definedName name="BuiltIn_Print_Titles___0___0___0">#REF!</definedName>
    <definedName name="BuiltIn_Print_Titles___0___0___0___0" localSheetId="7">#REF!</definedName>
    <definedName name="BuiltIn_Print_Titles___0___0___0___0" localSheetId="2">#REF!</definedName>
    <definedName name="BuiltIn_Print_Titles___0___0___0___0">#REF!</definedName>
    <definedName name="BuiltIn_Print_Titles___0___0___0___0___0" localSheetId="7">#REF!</definedName>
    <definedName name="BuiltIn_Print_Titles___0___0___0___0___0" localSheetId="2">#REF!</definedName>
    <definedName name="BuiltIn_Print_Titles___0___0___0___0___0">#REF!</definedName>
    <definedName name="BuiltIn_Print_Titles___0___0___0___0___0___0" localSheetId="7">#REF!</definedName>
    <definedName name="BuiltIn_Print_Titles___0___0___0___0___0___0" localSheetId="2">#REF!</definedName>
    <definedName name="BuiltIn_Print_Titles___0___0___0___0___0___0">#REF!</definedName>
    <definedName name="BuiltIn_Print_Titles___0___0___0___0___0___0___0" localSheetId="7">#REF!</definedName>
    <definedName name="BuiltIn_Print_Titles___0___0___0___0___0___0___0" localSheetId="2">#REF!</definedName>
    <definedName name="BuiltIn_Print_Titles___0___0___0___0___0___0___0">#REF!</definedName>
    <definedName name="BuiltIn_Print_Titles___0___0___0___0___0___0___0___0___0" localSheetId="7">#REF!</definedName>
    <definedName name="BuiltIn_Print_Titles___0___0___0___0___0___0___0___0___0" localSheetId="2">#REF!</definedName>
    <definedName name="BuiltIn_Print_Titles___0___0___0___0___0___0___0___0___0">#REF!</definedName>
    <definedName name="BuiltIn_Print_Titles___0___0___10" localSheetId="7">#REF!</definedName>
    <definedName name="BuiltIn_Print_Titles___0___0___10" localSheetId="2">#REF!</definedName>
    <definedName name="BuiltIn_Print_Titles___0___0___10">#REF!</definedName>
    <definedName name="BuiltIn_Print_Titles___0___1" localSheetId="7">#REF!</definedName>
    <definedName name="BuiltIn_Print_Titles___0___1" localSheetId="2">#REF!</definedName>
    <definedName name="BuiltIn_Print_Titles___0___1">#REF!</definedName>
    <definedName name="BuiltIn_Print_Titles___0___16" localSheetId="7">#REF!</definedName>
    <definedName name="BuiltIn_Print_Titles___0___16" localSheetId="2">#REF!</definedName>
    <definedName name="BuiltIn_Print_Titles___0___16">#REF!</definedName>
    <definedName name="BuiltIn_Print_Titles___0___16___0" localSheetId="7">#REF!</definedName>
    <definedName name="BuiltIn_Print_Titles___0___16___0" localSheetId="2">#REF!</definedName>
    <definedName name="BuiltIn_Print_Titles___0___16___0">#REF!</definedName>
    <definedName name="BuiltIn_Print_Titles___0___16___0___0" localSheetId="7">#REF!</definedName>
    <definedName name="BuiltIn_Print_Titles___0___16___0___0" localSheetId="2">#REF!</definedName>
    <definedName name="BuiltIn_Print_Titles___0___16___0___0">#REF!</definedName>
    <definedName name="BuiltIn_Print_Titles___0___16___0___0___0" localSheetId="7">#REF!</definedName>
    <definedName name="BuiltIn_Print_Titles___0___16___0___0___0" localSheetId="2">#REF!</definedName>
    <definedName name="BuiltIn_Print_Titles___0___16___0___0___0">#REF!</definedName>
    <definedName name="BuiltIn_Print_Titles___0___16___0___0___0___0" localSheetId="7">#REF!</definedName>
    <definedName name="BuiltIn_Print_Titles___0___16___0___0___0___0" localSheetId="2">#REF!</definedName>
    <definedName name="BuiltIn_Print_Titles___0___16___0___0___0___0">#REF!</definedName>
    <definedName name="BuiltIn_Print_Titles___0___16___0___0___0___0___0" localSheetId="7">#REF!</definedName>
    <definedName name="BuiltIn_Print_Titles___0___16___0___0___0___0___0" localSheetId="2">#REF!</definedName>
    <definedName name="BuiltIn_Print_Titles___0___16___0___0___0___0___0">#REF!</definedName>
    <definedName name="BuiltIn_Print_Titles___0___5" localSheetId="7">#REF!</definedName>
    <definedName name="BuiltIn_Print_Titles___0___5" localSheetId="2">#REF!</definedName>
    <definedName name="BuiltIn_Print_Titles___0___5">#REF!</definedName>
    <definedName name="BuiltIn_Print_Titles___0___6" localSheetId="7">#REF!</definedName>
    <definedName name="BuiltIn_Print_Titles___0___6" localSheetId="2">#REF!</definedName>
    <definedName name="BuiltIn_Print_Titles___0___6">#REF!</definedName>
    <definedName name="BuiltIn_Print_Titles___0___7" localSheetId="7">#REF!</definedName>
    <definedName name="BuiltIn_Print_Titles___0___7" localSheetId="2">#REF!</definedName>
    <definedName name="BuiltIn_Print_Titles___0___7">#REF!</definedName>
    <definedName name="BuiltIn_Print_Titles___0___8" localSheetId="7">#REF!</definedName>
    <definedName name="BuiltIn_Print_Titles___0___8" localSheetId="2">#REF!</definedName>
    <definedName name="BuiltIn_Print_Titles___0___8">#REF!</definedName>
    <definedName name="BuiltIn_Print_Titles___0_1" localSheetId="7">#REF!</definedName>
    <definedName name="BuiltIn_Print_Titles___0_1" localSheetId="2">#REF!</definedName>
    <definedName name="BuiltIn_Print_Titles___0_1">#REF!</definedName>
    <definedName name="BuiltIn_Print_Titles___0_1_1" localSheetId="7">#REF!</definedName>
    <definedName name="BuiltIn_Print_Titles___0_1_1" localSheetId="2">#REF!</definedName>
    <definedName name="BuiltIn_Print_Titles___0_1_1">#REF!</definedName>
    <definedName name="BuiltIn_Print_Titles___4___4" localSheetId="7">#REF!</definedName>
    <definedName name="BuiltIn_Print_Titles___4___4" localSheetId="2">#REF!</definedName>
    <definedName name="BuiltIn_Print_Titles___4___4">#REF!</definedName>
    <definedName name="BuiltIn_Print_Titles___5___5" localSheetId="7">#REF!</definedName>
    <definedName name="BuiltIn_Print_Titles___5___5" localSheetId="2">#REF!</definedName>
    <definedName name="BuiltIn_Print_Titles___5___5">#REF!</definedName>
    <definedName name="BuiltIn_Print_Titles___5___5___0" localSheetId="7">#REF!</definedName>
    <definedName name="BuiltIn_Print_Titles___5___5___0" localSheetId="2">#REF!</definedName>
    <definedName name="BuiltIn_Print_Titles___5___5___0">#REF!</definedName>
    <definedName name="BuiltIn_Print_Titles___6___6" localSheetId="7">#REF!</definedName>
    <definedName name="BuiltIn_Print_Titles___6___6" localSheetId="2">#REF!</definedName>
    <definedName name="BuiltIn_Print_Titles___6___6">#REF!</definedName>
    <definedName name="BuiltIn_Print_Titles___6___6___0" localSheetId="7">#REF!</definedName>
    <definedName name="BuiltIn_Print_Titles___6___6___0" localSheetId="2">#REF!</definedName>
    <definedName name="BuiltIn_Print_Titles___6___6___0">#REF!</definedName>
    <definedName name="BuiltIn_Print_Titles___7___7" localSheetId="7">#REF!</definedName>
    <definedName name="BuiltIn_Print_Titles___7___7" localSheetId="2">#REF!</definedName>
    <definedName name="BuiltIn_Print_Titles___7___7">#REF!</definedName>
    <definedName name="BuiltIn_Print_Titles_1" localSheetId="7">#REF!</definedName>
    <definedName name="BuiltIn_Print_Titles_1" localSheetId="2">#REF!</definedName>
    <definedName name="BuiltIn_Print_Titles_1">#REF!</definedName>
    <definedName name="BuiltIn_Print_Titles_1_1" localSheetId="7">#REF!</definedName>
    <definedName name="BuiltIn_Print_Titles_1_1" localSheetId="2">#REF!</definedName>
    <definedName name="BuiltIn_Print_Titles_1_1">#REF!</definedName>
    <definedName name="Capa" localSheetId="7" hidden="1">{#N/A,#N/A,FALSE,"ET-CAPA";#N/A,#N/A,FALSE,"ET-PAG1";#N/A,#N/A,FALSE,"ET-PAG2";#N/A,#N/A,FALSE,"ET-PAG3";#N/A,#N/A,FALSE,"ET-PAG4";#N/A,#N/A,FALSE,"ET-PAG5"}</definedName>
    <definedName name="Capa" hidden="1">{#N/A,#N/A,FALSE,"ET-CAPA";#N/A,#N/A,FALSE,"ET-PAG1";#N/A,#N/A,FALSE,"ET-PAG2";#N/A,#N/A,FALSE,"ET-PAG3";#N/A,#N/A,FALSE,"ET-PAG4";#N/A,#N/A,FALSE,"ET-PAG5"}</definedName>
    <definedName name="capa1" localSheetId="7">#REF!</definedName>
    <definedName name="capa1" localSheetId="2">#REF!</definedName>
    <definedName name="capa1">#REF!</definedName>
    <definedName name="Carimbo" localSheetId="7">#REF!</definedName>
    <definedName name="Carimbo" localSheetId="2">#REF!</definedName>
    <definedName name="Carimbo">#REF!</definedName>
    <definedName name="CODIGO" localSheetId="7">#REF!</definedName>
    <definedName name="CODIGO" localSheetId="2">#REF!</definedName>
    <definedName name="CODIGO">#REF!</definedName>
    <definedName name="COMEÇO" localSheetId="7">'[3]CAPA -1'!#REF!</definedName>
    <definedName name="COMEÇO" localSheetId="2">'[3]CAPA -1'!#REF!</definedName>
    <definedName name="COMEÇO">'[3]CAPA -1'!#REF!</definedName>
    <definedName name="DAF" localSheetId="7">#REF!</definedName>
    <definedName name="DAF" localSheetId="2">#REF!</definedName>
    <definedName name="DAF">#REF!</definedName>
    <definedName name="daniel" localSheetId="7">#REF!</definedName>
    <definedName name="daniel" localSheetId="2">#REF!</definedName>
    <definedName name="daniel">#REF!</definedName>
    <definedName name="DD" localSheetId="7">#REF!</definedName>
    <definedName name="DD" localSheetId="2">#REF!</definedName>
    <definedName name="DD">#REF!</definedName>
    <definedName name="DDD" localSheetId="7">#REF!</definedName>
    <definedName name="DDD" localSheetId="2">#REF!</definedName>
    <definedName name="DDD">#REF!</definedName>
    <definedName name="DF" localSheetId="7">#REF!</definedName>
    <definedName name="DF" localSheetId="2">#REF!</definedName>
    <definedName name="DF">#REF!</definedName>
    <definedName name="DFADFA" localSheetId="7">#REF!</definedName>
    <definedName name="DFADFA" localSheetId="2">#REF!</definedName>
    <definedName name="DFADFA">#REF!</definedName>
    <definedName name="DFAFAF" localSheetId="7">#REF!</definedName>
    <definedName name="DFAFAF" localSheetId="2">#REF!</definedName>
    <definedName name="DFAFAF">#REF!</definedName>
    <definedName name="E" localSheetId="7">#REF!</definedName>
    <definedName name="E" localSheetId="2">#REF!</definedName>
    <definedName name="E">#REF!</definedName>
    <definedName name="Excel_BuiltIn__FilterDatabase_1" localSheetId="7">#REF!</definedName>
    <definedName name="Excel_BuiltIn__FilterDatabase_1" localSheetId="2">#REF!</definedName>
    <definedName name="Excel_BuiltIn__FilterDatabase_1">#REF!</definedName>
    <definedName name="Excel_BuiltIn__FilterDatabase_10" localSheetId="7">#REF!</definedName>
    <definedName name="Excel_BuiltIn__FilterDatabase_10" localSheetId="2">#REF!</definedName>
    <definedName name="Excel_BuiltIn__FilterDatabase_10">#REF!</definedName>
    <definedName name="Excel_BuiltIn__FilterDatabase_10_1" localSheetId="7">#REF!</definedName>
    <definedName name="Excel_BuiltIn__FilterDatabase_10_1" localSheetId="2">#REF!</definedName>
    <definedName name="Excel_BuiltIn__FilterDatabase_10_1">#REF!</definedName>
    <definedName name="Excel_BuiltIn__FilterDatabase_11" localSheetId="7">#REF!</definedName>
    <definedName name="Excel_BuiltIn__FilterDatabase_11" localSheetId="2">#REF!</definedName>
    <definedName name="Excel_BuiltIn__FilterDatabase_11">#REF!</definedName>
    <definedName name="Excel_BuiltIn__FilterDatabase_12" localSheetId="7">#REF!</definedName>
    <definedName name="Excel_BuiltIn__FilterDatabase_12" localSheetId="2">#REF!</definedName>
    <definedName name="Excel_BuiltIn__FilterDatabase_12">#REF!</definedName>
    <definedName name="Excel_BuiltIn__FilterDatabase_13" localSheetId="7">#REF!</definedName>
    <definedName name="Excel_BuiltIn__FilterDatabase_13" localSheetId="2">#REF!</definedName>
    <definedName name="Excel_BuiltIn__FilterDatabase_13">#REF!</definedName>
    <definedName name="Excel_BuiltIn__FilterDatabase_14" localSheetId="7">#REF!</definedName>
    <definedName name="Excel_BuiltIn__FilterDatabase_14" localSheetId="2">#REF!</definedName>
    <definedName name="Excel_BuiltIn__FilterDatabase_14">#REF!</definedName>
    <definedName name="Excel_BuiltIn__FilterDatabase_15" localSheetId="7">#REF!</definedName>
    <definedName name="Excel_BuiltIn__FilterDatabase_15" localSheetId="2">#REF!</definedName>
    <definedName name="Excel_BuiltIn__FilterDatabase_15">#REF!</definedName>
    <definedName name="Excel_BuiltIn__FilterDatabase_16" localSheetId="7">#REF!</definedName>
    <definedName name="Excel_BuiltIn__FilterDatabase_16" localSheetId="2">#REF!</definedName>
    <definedName name="Excel_BuiltIn__FilterDatabase_16">#REF!</definedName>
    <definedName name="Excel_BuiltIn__FilterDatabase_17" localSheetId="7">#REF!</definedName>
    <definedName name="Excel_BuiltIn__FilterDatabase_17" localSheetId="2">#REF!</definedName>
    <definedName name="Excel_BuiltIn__FilterDatabase_17">#REF!</definedName>
    <definedName name="Excel_BuiltIn__FilterDatabase_18" localSheetId="7">#REF!</definedName>
    <definedName name="Excel_BuiltIn__FilterDatabase_18" localSheetId="2">#REF!</definedName>
    <definedName name="Excel_BuiltIn__FilterDatabase_18">#REF!</definedName>
    <definedName name="Excel_BuiltIn__FilterDatabase_2" localSheetId="7">#REF!</definedName>
    <definedName name="Excel_BuiltIn__FilterDatabase_2" localSheetId="2">#REF!</definedName>
    <definedName name="Excel_BuiltIn__FilterDatabase_2">#REF!</definedName>
    <definedName name="Excel_BuiltIn__FilterDatabase_3" localSheetId="7">#REF!</definedName>
    <definedName name="Excel_BuiltIn__FilterDatabase_3" localSheetId="2">#REF!</definedName>
    <definedName name="Excel_BuiltIn__FilterDatabase_3">#REF!</definedName>
    <definedName name="Excel_BuiltIn__FilterDatabase_3_1" localSheetId="7">#REF!</definedName>
    <definedName name="Excel_BuiltIn__FilterDatabase_3_1" localSheetId="2">#REF!</definedName>
    <definedName name="Excel_BuiltIn__FilterDatabase_3_1">#REF!</definedName>
    <definedName name="Excel_BuiltIn__FilterDatabase_3_1_1" localSheetId="7">#REF!</definedName>
    <definedName name="Excel_BuiltIn__FilterDatabase_3_1_1" localSheetId="2">#REF!</definedName>
    <definedName name="Excel_BuiltIn__FilterDatabase_3_1_1">#REF!</definedName>
    <definedName name="Excel_BuiltIn__FilterDatabase_3_4" localSheetId="7">#REF!</definedName>
    <definedName name="Excel_BuiltIn__FilterDatabase_3_4" localSheetId="2">#REF!</definedName>
    <definedName name="Excel_BuiltIn__FilterDatabase_3_4">#REF!</definedName>
    <definedName name="Excel_BuiltIn__FilterDatabase_3_5" localSheetId="7">#REF!</definedName>
    <definedName name="Excel_BuiltIn__FilterDatabase_3_5" localSheetId="2">#REF!</definedName>
    <definedName name="Excel_BuiltIn__FilterDatabase_3_5">#REF!</definedName>
    <definedName name="Excel_BuiltIn__FilterDatabase_3_6" localSheetId="7">#REF!</definedName>
    <definedName name="Excel_BuiltIn__FilterDatabase_3_6" localSheetId="2">#REF!</definedName>
    <definedName name="Excel_BuiltIn__FilterDatabase_3_6">#REF!</definedName>
    <definedName name="Excel_BuiltIn__FilterDatabase_3_7" localSheetId="7">#REF!</definedName>
    <definedName name="Excel_BuiltIn__FilterDatabase_3_7" localSheetId="2">#REF!</definedName>
    <definedName name="Excel_BuiltIn__FilterDatabase_3_7">#REF!</definedName>
    <definedName name="Excel_BuiltIn__FilterDatabase_3_8" localSheetId="7">#REF!</definedName>
    <definedName name="Excel_BuiltIn__FilterDatabase_3_8" localSheetId="2">#REF!</definedName>
    <definedName name="Excel_BuiltIn__FilterDatabase_3_8">#REF!</definedName>
    <definedName name="Excel_BuiltIn__FilterDatabase_3_9" localSheetId="7">#REF!</definedName>
    <definedName name="Excel_BuiltIn__FilterDatabase_3_9" localSheetId="2">#REF!</definedName>
    <definedName name="Excel_BuiltIn__FilterDatabase_3_9">#REF!</definedName>
    <definedName name="Excel_BuiltIn__FilterDatabase_4" localSheetId="7">#REF!</definedName>
    <definedName name="Excel_BuiltIn__FilterDatabase_4" localSheetId="2">#REF!</definedName>
    <definedName name="Excel_BuiltIn__FilterDatabase_4">#REF!</definedName>
    <definedName name="Excel_BuiltIn__FilterDatabase_4_1" localSheetId="7">#REF!</definedName>
    <definedName name="Excel_BuiltIn__FilterDatabase_4_1" localSheetId="2">#REF!</definedName>
    <definedName name="Excel_BuiltIn__FilterDatabase_4_1">#REF!</definedName>
    <definedName name="Excel_BuiltIn__FilterDatabase_5" localSheetId="7">#REF!</definedName>
    <definedName name="Excel_BuiltIn__FilterDatabase_5" localSheetId="2">#REF!</definedName>
    <definedName name="Excel_BuiltIn__FilterDatabase_5">#REF!</definedName>
    <definedName name="Excel_BuiltIn__FilterDatabase_5_1" localSheetId="7">#REF!</definedName>
    <definedName name="Excel_BuiltIn__FilterDatabase_5_1" localSheetId="2">#REF!</definedName>
    <definedName name="Excel_BuiltIn__FilterDatabase_5_1">#REF!</definedName>
    <definedName name="Excel_BuiltIn__FilterDatabase_5_1_1" localSheetId="7">#REF!</definedName>
    <definedName name="Excel_BuiltIn__FilterDatabase_5_1_1" localSheetId="2">#REF!</definedName>
    <definedName name="Excel_BuiltIn__FilterDatabase_5_1_1">#REF!</definedName>
    <definedName name="Excel_BuiltIn__FilterDatabase_6" localSheetId="7">#REF!</definedName>
    <definedName name="Excel_BuiltIn__FilterDatabase_6" localSheetId="2">#REF!</definedName>
    <definedName name="Excel_BuiltIn__FilterDatabase_6">#REF!</definedName>
    <definedName name="Excel_BuiltIn__FilterDatabase_6_1" localSheetId="7">#REF!</definedName>
    <definedName name="Excel_BuiltIn__FilterDatabase_6_1" localSheetId="2">#REF!</definedName>
    <definedName name="Excel_BuiltIn__FilterDatabase_6_1">#REF!</definedName>
    <definedName name="Excel_BuiltIn__FilterDatabase_7" localSheetId="7">#REF!</definedName>
    <definedName name="Excel_BuiltIn__FilterDatabase_7" localSheetId="2">#REF!</definedName>
    <definedName name="Excel_BuiltIn__FilterDatabase_7">#REF!</definedName>
    <definedName name="Excel_BuiltIn__FilterDatabase_7_1" localSheetId="7">#REF!</definedName>
    <definedName name="Excel_BuiltIn__FilterDatabase_7_1" localSheetId="2">#REF!</definedName>
    <definedName name="Excel_BuiltIn__FilterDatabase_7_1">#REF!</definedName>
    <definedName name="Excel_BuiltIn__FilterDatabase_8" localSheetId="7">#REF!</definedName>
    <definedName name="Excel_BuiltIn__FilterDatabase_8" localSheetId="2">#REF!</definedName>
    <definedName name="Excel_BuiltIn__FilterDatabase_8">#REF!</definedName>
    <definedName name="Excel_BuiltIn__FilterDatabase_8_1" localSheetId="7">#REF!</definedName>
    <definedName name="Excel_BuiltIn__FilterDatabase_8_1" localSheetId="2">#REF!</definedName>
    <definedName name="Excel_BuiltIn__FilterDatabase_8_1">#REF!</definedName>
    <definedName name="Excel_BuiltIn__FilterDatabase_9" localSheetId="7">#REF!</definedName>
    <definedName name="Excel_BuiltIn__FilterDatabase_9" localSheetId="2">#REF!</definedName>
    <definedName name="Excel_BuiltIn__FilterDatabase_9">#REF!</definedName>
    <definedName name="Excel_BuiltIn__FilterDatabase_9_1" localSheetId="7">#REF!</definedName>
    <definedName name="Excel_BuiltIn__FilterDatabase_9_1" localSheetId="2">#REF!</definedName>
    <definedName name="Excel_BuiltIn__FilterDatabase_9_1">#REF!</definedName>
    <definedName name="Excel_BuiltIn_Print_Area_1" localSheetId="7">#REF!</definedName>
    <definedName name="Excel_BuiltIn_Print_Area_1" localSheetId="2">#REF!</definedName>
    <definedName name="Excel_BuiltIn_Print_Area_1">#REF!</definedName>
    <definedName name="Excel_BuiltIn_Print_Area_1_1" localSheetId="7">#REF!</definedName>
    <definedName name="Excel_BuiltIn_Print_Area_1_1" localSheetId="2">#REF!</definedName>
    <definedName name="Excel_BuiltIn_Print_Area_1_1">#REF!</definedName>
    <definedName name="Excel_BuiltIn_Print_Area_1_1_1" localSheetId="7">#REF!</definedName>
    <definedName name="Excel_BuiltIn_Print_Area_1_1_1" localSheetId="2">#REF!</definedName>
    <definedName name="Excel_BuiltIn_Print_Area_1_1_1">#REF!</definedName>
    <definedName name="Excel_BuiltIn_Print_Area_1_1_1_1" localSheetId="7">#REF!</definedName>
    <definedName name="Excel_BuiltIn_Print_Area_1_1_1_1" localSheetId="2">#REF!</definedName>
    <definedName name="Excel_BuiltIn_Print_Area_1_1_1_1">#REF!</definedName>
    <definedName name="Excel_BuiltIn_Print_Area_1_1_1_1_1" localSheetId="7">#REF!</definedName>
    <definedName name="Excel_BuiltIn_Print_Area_1_1_1_1_1" localSheetId="2">#REF!</definedName>
    <definedName name="Excel_BuiltIn_Print_Area_1_1_1_1_1">#REF!</definedName>
    <definedName name="Excel_BuiltIn_Print_Area_1_1_1_1_1_1" localSheetId="7">#REF!</definedName>
    <definedName name="Excel_BuiltIn_Print_Area_1_1_1_1_1_1" localSheetId="2">#REF!</definedName>
    <definedName name="Excel_BuiltIn_Print_Area_1_1_1_1_1_1">#REF!</definedName>
    <definedName name="Excel_BuiltIn_Print_Area_1_1_1_1_1_1_1" localSheetId="7">#REF!</definedName>
    <definedName name="Excel_BuiltIn_Print_Area_1_1_1_1_1_1_1" localSheetId="2">#REF!</definedName>
    <definedName name="Excel_BuiltIn_Print_Area_1_1_1_1_1_1_1">#REF!</definedName>
    <definedName name="Excel_BuiltIn_Print_Area_1_1_1_1_1_1_1_1" localSheetId="7">#REF!</definedName>
    <definedName name="Excel_BuiltIn_Print_Area_1_1_1_1_1_1_1_1" localSheetId="2">#REF!</definedName>
    <definedName name="Excel_BuiltIn_Print_Area_1_1_1_1_1_1_1_1">#REF!</definedName>
    <definedName name="Excel_BuiltIn_Print_Area_1_1_1_1_1_1_1_1_1" localSheetId="7">#REF!</definedName>
    <definedName name="Excel_BuiltIn_Print_Area_1_1_1_1_1_1_1_1_1" localSheetId="2">#REF!</definedName>
    <definedName name="Excel_BuiltIn_Print_Area_1_1_1_1_1_1_1_1_1">#REF!</definedName>
    <definedName name="Excel_BuiltIn_Print_Area_10" localSheetId="7">#REF!</definedName>
    <definedName name="Excel_BuiltIn_Print_Area_10" localSheetId="2">#REF!</definedName>
    <definedName name="Excel_BuiltIn_Print_Area_10">#REF!</definedName>
    <definedName name="Excel_BuiltIn_Print_Area_10_1" localSheetId="7">#REF!</definedName>
    <definedName name="Excel_BuiltIn_Print_Area_10_1" localSheetId="2">#REF!</definedName>
    <definedName name="Excel_BuiltIn_Print_Area_10_1">#REF!</definedName>
    <definedName name="Excel_BuiltIn_Print_Area_11" localSheetId="7">#REF!</definedName>
    <definedName name="Excel_BuiltIn_Print_Area_11" localSheetId="2">#REF!</definedName>
    <definedName name="Excel_BuiltIn_Print_Area_11">#REF!</definedName>
    <definedName name="Excel_BuiltIn_Print_Area_11_1" localSheetId="7">#REF!</definedName>
    <definedName name="Excel_BuiltIn_Print_Area_11_1" localSheetId="2">#REF!</definedName>
    <definedName name="Excel_BuiltIn_Print_Area_11_1">#REF!</definedName>
    <definedName name="Excel_BuiltIn_Print_Area_13" localSheetId="7">#REF!</definedName>
    <definedName name="Excel_BuiltIn_Print_Area_13" localSheetId="2">#REF!</definedName>
    <definedName name="Excel_BuiltIn_Print_Area_13">#REF!</definedName>
    <definedName name="Excel_BuiltIn_Print_Area_14" localSheetId="7">#REF!</definedName>
    <definedName name="Excel_BuiltIn_Print_Area_14" localSheetId="2">#REF!</definedName>
    <definedName name="Excel_BuiltIn_Print_Area_14">#REF!</definedName>
    <definedName name="Excel_BuiltIn_Print_Area_15" localSheetId="7">#REF!</definedName>
    <definedName name="Excel_BuiltIn_Print_Area_15" localSheetId="2">#REF!</definedName>
    <definedName name="Excel_BuiltIn_Print_Area_15">#REF!</definedName>
    <definedName name="Excel_BuiltIn_Print_Area_16" localSheetId="7">#REF!</definedName>
    <definedName name="Excel_BuiltIn_Print_Area_16" localSheetId="2">#REF!</definedName>
    <definedName name="Excel_BuiltIn_Print_Area_16">#REF!</definedName>
    <definedName name="Excel_BuiltIn_Print_Area_17" localSheetId="7">#REF!</definedName>
    <definedName name="Excel_BuiltIn_Print_Area_17" localSheetId="2">#REF!</definedName>
    <definedName name="Excel_BuiltIn_Print_Area_17">#REF!</definedName>
    <definedName name="Excel_BuiltIn_Print_Area_18" localSheetId="7">#REF!</definedName>
    <definedName name="Excel_BuiltIn_Print_Area_18" localSheetId="2">#REF!</definedName>
    <definedName name="Excel_BuiltIn_Print_Area_18">#REF!</definedName>
    <definedName name="Excel_BuiltIn_Print_Area_2" localSheetId="7">#REF!</definedName>
    <definedName name="Excel_BuiltIn_Print_Area_2" localSheetId="2">#REF!</definedName>
    <definedName name="Excel_BuiltIn_Print_Area_2">#REF!</definedName>
    <definedName name="Excel_BuiltIn_Print_Area_2_1" localSheetId="7">#REF!</definedName>
    <definedName name="Excel_BuiltIn_Print_Area_2_1" localSheetId="2">#REF!</definedName>
    <definedName name="Excel_BuiltIn_Print_Area_2_1">#REF!</definedName>
    <definedName name="Excel_BuiltIn_Print_Area_3" localSheetId="7">#REF!</definedName>
    <definedName name="Excel_BuiltIn_Print_Area_3" localSheetId="2">#REF!</definedName>
    <definedName name="Excel_BuiltIn_Print_Area_3">#REF!</definedName>
    <definedName name="Excel_BuiltIn_Print_Area_3_1" localSheetId="7">#REF!</definedName>
    <definedName name="Excel_BuiltIn_Print_Area_3_1" localSheetId="2">#REF!</definedName>
    <definedName name="Excel_BuiltIn_Print_Area_3_1">#REF!</definedName>
    <definedName name="Excel_BuiltIn_Print_Area_3_1_1" localSheetId="7">#REF!</definedName>
    <definedName name="Excel_BuiltIn_Print_Area_3_1_1" localSheetId="2">#REF!</definedName>
    <definedName name="Excel_BuiltIn_Print_Area_3_1_1">#REF!</definedName>
    <definedName name="Excel_BuiltIn_Print_Area_3_1_1_1" localSheetId="7">#REF!</definedName>
    <definedName name="Excel_BuiltIn_Print_Area_3_1_1_1" localSheetId="2">#REF!</definedName>
    <definedName name="Excel_BuiltIn_Print_Area_3_1_1_1">#REF!</definedName>
    <definedName name="Excel_BuiltIn_Print_Area_3_1_1_1_1" localSheetId="7">#REF!</definedName>
    <definedName name="Excel_BuiltIn_Print_Area_3_1_1_1_1" localSheetId="2">#REF!</definedName>
    <definedName name="Excel_BuiltIn_Print_Area_3_1_1_1_1">#REF!</definedName>
    <definedName name="Excel_BuiltIn_Print_Area_4" localSheetId="7">#REF!</definedName>
    <definedName name="Excel_BuiltIn_Print_Area_4" localSheetId="2">#REF!</definedName>
    <definedName name="Excel_BuiltIn_Print_Area_4">#REF!</definedName>
    <definedName name="Excel_BuiltIn_Print_Area_4_1" localSheetId="7">#REF!</definedName>
    <definedName name="Excel_BuiltIn_Print_Area_4_1" localSheetId="2">#REF!</definedName>
    <definedName name="Excel_BuiltIn_Print_Area_4_1">#REF!</definedName>
    <definedName name="Excel_BuiltIn_Print_Area_4_1_1" localSheetId="7">#REF!</definedName>
    <definedName name="Excel_BuiltIn_Print_Area_4_1_1" localSheetId="2">#REF!</definedName>
    <definedName name="Excel_BuiltIn_Print_Area_4_1_1">#REF!</definedName>
    <definedName name="Excel_BuiltIn_Print_Area_5" localSheetId="7">#REF!</definedName>
    <definedName name="Excel_BuiltIn_Print_Area_5" localSheetId="2">#REF!</definedName>
    <definedName name="Excel_BuiltIn_Print_Area_5">#REF!</definedName>
    <definedName name="Excel_BuiltIn_Print_Area_5_1" localSheetId="7">#REF!</definedName>
    <definedName name="Excel_BuiltIn_Print_Area_5_1" localSheetId="2">#REF!</definedName>
    <definedName name="Excel_BuiltIn_Print_Area_5_1">#REF!</definedName>
    <definedName name="Excel_BuiltIn_Print_Area_5_1_1" localSheetId="7">#REF!</definedName>
    <definedName name="Excel_BuiltIn_Print_Area_5_1_1" localSheetId="2">#REF!</definedName>
    <definedName name="Excel_BuiltIn_Print_Area_5_1_1">#REF!</definedName>
    <definedName name="Excel_BuiltIn_Print_Area_5_1_1_1" localSheetId="7">#REF!</definedName>
    <definedName name="Excel_BuiltIn_Print_Area_5_1_1_1" localSheetId="2">#REF!</definedName>
    <definedName name="Excel_BuiltIn_Print_Area_5_1_1_1">#REF!</definedName>
    <definedName name="Excel_BuiltIn_Print_Area_5_6" localSheetId="7">#REF!</definedName>
    <definedName name="Excel_BuiltIn_Print_Area_5_6" localSheetId="2">#REF!</definedName>
    <definedName name="Excel_BuiltIn_Print_Area_5_6">#REF!</definedName>
    <definedName name="Excel_BuiltIn_Print_Area_5_7" localSheetId="7">#REF!</definedName>
    <definedName name="Excel_BuiltIn_Print_Area_5_7" localSheetId="2">#REF!</definedName>
    <definedName name="Excel_BuiltIn_Print_Area_5_7">#REF!</definedName>
    <definedName name="Excel_BuiltIn_Print_Area_6" localSheetId="7">#REF!</definedName>
    <definedName name="Excel_BuiltIn_Print_Area_6" localSheetId="2">#REF!</definedName>
    <definedName name="Excel_BuiltIn_Print_Area_6">#REF!</definedName>
    <definedName name="Excel_BuiltIn_Print_Area_6_1" localSheetId="7">#REF!</definedName>
    <definedName name="Excel_BuiltIn_Print_Area_6_1" localSheetId="2">#REF!</definedName>
    <definedName name="Excel_BuiltIn_Print_Area_6_1">#REF!</definedName>
    <definedName name="Excel_BuiltIn_Print_Area_6_1_1" localSheetId="7">#REF!</definedName>
    <definedName name="Excel_BuiltIn_Print_Area_6_1_1" localSheetId="2">#REF!</definedName>
    <definedName name="Excel_BuiltIn_Print_Area_6_1_1">#REF!</definedName>
    <definedName name="Excel_BuiltIn_Print_Area_6_1_1_1" localSheetId="7">#REF!</definedName>
    <definedName name="Excel_BuiltIn_Print_Area_6_1_1_1" localSheetId="2">#REF!</definedName>
    <definedName name="Excel_BuiltIn_Print_Area_6_1_1_1">#REF!</definedName>
    <definedName name="Excel_BuiltIn_Print_Area_7" localSheetId="7">#REF!</definedName>
    <definedName name="Excel_BuiltIn_Print_Area_7" localSheetId="2">#REF!</definedName>
    <definedName name="Excel_BuiltIn_Print_Area_7">#REF!</definedName>
    <definedName name="Excel_BuiltIn_Print_Area_7_1" localSheetId="7">#REF!</definedName>
    <definedName name="Excel_BuiltIn_Print_Area_7_1" localSheetId="2">#REF!</definedName>
    <definedName name="Excel_BuiltIn_Print_Area_7_1">#REF!</definedName>
    <definedName name="Excel_BuiltIn_Print_Area_7_1_1" localSheetId="7">#REF!</definedName>
    <definedName name="Excel_BuiltIn_Print_Area_7_1_1" localSheetId="2">#REF!</definedName>
    <definedName name="Excel_BuiltIn_Print_Area_7_1_1">#REF!</definedName>
    <definedName name="Excel_BuiltIn_Print_Area_8" localSheetId="7">#REF!</definedName>
    <definedName name="Excel_BuiltIn_Print_Area_8" localSheetId="2">#REF!</definedName>
    <definedName name="Excel_BuiltIn_Print_Area_8">#REF!</definedName>
    <definedName name="Excel_BuiltIn_Print_Area_8_1" localSheetId="7">#REF!</definedName>
    <definedName name="Excel_BuiltIn_Print_Area_8_1" localSheetId="2">#REF!</definedName>
    <definedName name="Excel_BuiltIn_Print_Area_8_1">#REF!</definedName>
    <definedName name="Excel_BuiltIn_Print_Area_8_1_1">([1]EMERGÊNCIA!$A$1:$N$213,[1]EMERGÊNCIA!$A$214:$N$290)</definedName>
    <definedName name="Excel_BuiltIn_Print_Area_8_1_1_1">([1]EMERGÊNCIA!$A$1:$N$213,[1]EMERGÊNCIA!$A$214:$N$290)</definedName>
    <definedName name="Excel_BuiltIn_Print_Area_9" localSheetId="7">#REF!</definedName>
    <definedName name="Excel_BuiltIn_Print_Area_9" localSheetId="2">#REF!</definedName>
    <definedName name="Excel_BuiltIn_Print_Area_9">#REF!</definedName>
    <definedName name="Excel_BuiltIn_Print_Area_9_1" localSheetId="7">#REF!</definedName>
    <definedName name="Excel_BuiltIn_Print_Area_9_1" localSheetId="2">#REF!</definedName>
    <definedName name="Excel_BuiltIn_Print_Area_9_1">#REF!</definedName>
    <definedName name="Excel_BuiltIn_Print_Area_9_1_1" localSheetId="7">#REF!</definedName>
    <definedName name="Excel_BuiltIn_Print_Area_9_1_1" localSheetId="2">#REF!</definedName>
    <definedName name="Excel_BuiltIn_Print_Area_9_1_1">#REF!</definedName>
    <definedName name="Excel_BuiltIn_Print_Area_9_1_1_1" localSheetId="7">#REF!</definedName>
    <definedName name="Excel_BuiltIn_Print_Area_9_1_1_1" localSheetId="2">#REF!</definedName>
    <definedName name="Excel_BuiltIn_Print_Area_9_1_1_1">#REF!</definedName>
    <definedName name="Excel_BuiltIn_Print_Titles_1_1" localSheetId="7">#REF!</definedName>
    <definedName name="Excel_BuiltIn_Print_Titles_1_1" localSheetId="2">#REF!</definedName>
    <definedName name="Excel_BuiltIn_Print_Titles_1_1">#REF!</definedName>
    <definedName name="Excel_BuiltIn_Print_Titles_1_1_1" localSheetId="7">#REF!</definedName>
    <definedName name="Excel_BuiltIn_Print_Titles_1_1_1" localSheetId="2">#REF!</definedName>
    <definedName name="Excel_BuiltIn_Print_Titles_1_1_1">#REF!</definedName>
    <definedName name="Excel_BuiltIn_Print_Titles_11" localSheetId="7">#REF!</definedName>
    <definedName name="Excel_BuiltIn_Print_Titles_11" localSheetId="2">#REF!</definedName>
    <definedName name="Excel_BuiltIn_Print_Titles_11">#REF!</definedName>
    <definedName name="Excel_BuiltIn_Print_Titles_13" localSheetId="7">#REF!</definedName>
    <definedName name="Excel_BuiltIn_Print_Titles_13" localSheetId="2">#REF!</definedName>
    <definedName name="Excel_BuiltIn_Print_Titles_13">#REF!</definedName>
    <definedName name="Excel_BuiltIn_Print_Titles_14" localSheetId="7">#REF!</definedName>
    <definedName name="Excel_BuiltIn_Print_Titles_14" localSheetId="2">#REF!</definedName>
    <definedName name="Excel_BuiltIn_Print_Titles_14">#REF!</definedName>
    <definedName name="Excel_BuiltIn_Print_Titles_15" localSheetId="7">#REF!</definedName>
    <definedName name="Excel_BuiltIn_Print_Titles_15" localSheetId="2">#REF!</definedName>
    <definedName name="Excel_BuiltIn_Print_Titles_15">#REF!</definedName>
    <definedName name="Excel_BuiltIn_Print_Titles_16" localSheetId="7">#REF!</definedName>
    <definedName name="Excel_BuiltIn_Print_Titles_16" localSheetId="2">#REF!</definedName>
    <definedName name="Excel_BuiltIn_Print_Titles_16">#REF!</definedName>
    <definedName name="Excel_BuiltIn_Print_Titles_17" localSheetId="7">#REF!</definedName>
    <definedName name="Excel_BuiltIn_Print_Titles_17" localSheetId="2">#REF!</definedName>
    <definedName name="Excel_BuiltIn_Print_Titles_17">#REF!</definedName>
    <definedName name="Excel_BuiltIn_Print_Titles_18" localSheetId="7">#REF!</definedName>
    <definedName name="Excel_BuiltIn_Print_Titles_18" localSheetId="2">#REF!</definedName>
    <definedName name="Excel_BuiltIn_Print_Titles_18">#REF!</definedName>
    <definedName name="Excel_BuiltIn_Print_Titles_2" localSheetId="7">#REF!</definedName>
    <definedName name="Excel_BuiltIn_Print_Titles_2" localSheetId="2">#REF!</definedName>
    <definedName name="Excel_BuiltIn_Print_Titles_2">#REF!</definedName>
    <definedName name="Excel_BuiltIn_Print_Titles_3" localSheetId="7">#REF!</definedName>
    <definedName name="Excel_BuiltIn_Print_Titles_3" localSheetId="2">#REF!</definedName>
    <definedName name="Excel_BuiltIn_Print_Titles_3">#REF!</definedName>
    <definedName name="Excel_BuiltIn_Print_Titles_3_1" localSheetId="7">#REF!</definedName>
    <definedName name="Excel_BuiltIn_Print_Titles_3_1" localSheetId="2">#REF!</definedName>
    <definedName name="Excel_BuiltIn_Print_Titles_3_1">#REF!</definedName>
    <definedName name="Excel_BuiltIn_Print_Titles_3_1_1" localSheetId="7">#REF!</definedName>
    <definedName name="Excel_BuiltIn_Print_Titles_3_1_1" localSheetId="2">#REF!</definedName>
    <definedName name="Excel_BuiltIn_Print_Titles_3_1_1">#REF!</definedName>
    <definedName name="Excel_BuiltIn_Print_Titles_3_1_1_1" localSheetId="7">#REF!</definedName>
    <definedName name="Excel_BuiltIn_Print_Titles_3_1_1_1" localSheetId="2">#REF!</definedName>
    <definedName name="Excel_BuiltIn_Print_Titles_3_1_1_1">#REF!</definedName>
    <definedName name="Excel_BuiltIn_Print_Titles_3_4" localSheetId="7">#REF!</definedName>
    <definedName name="Excel_BuiltIn_Print_Titles_3_4" localSheetId="2">#REF!</definedName>
    <definedName name="Excel_BuiltIn_Print_Titles_3_4">#REF!</definedName>
    <definedName name="Excel_BuiltIn_Print_Titles_3_5" localSheetId="7">#REF!</definedName>
    <definedName name="Excel_BuiltIn_Print_Titles_3_5" localSheetId="2">#REF!</definedName>
    <definedName name="Excel_BuiltIn_Print_Titles_3_5">#REF!</definedName>
    <definedName name="Excel_BuiltIn_Print_Titles_3_6" localSheetId="7">#REF!</definedName>
    <definedName name="Excel_BuiltIn_Print_Titles_3_6" localSheetId="2">#REF!</definedName>
    <definedName name="Excel_BuiltIn_Print_Titles_3_6">#REF!</definedName>
    <definedName name="Excel_BuiltIn_Print_Titles_3_7" localSheetId="7">#REF!</definedName>
    <definedName name="Excel_BuiltIn_Print_Titles_3_7" localSheetId="2">#REF!</definedName>
    <definedName name="Excel_BuiltIn_Print_Titles_3_7">#REF!</definedName>
    <definedName name="Excel_BuiltIn_Print_Titles_3_8" localSheetId="7">#REF!</definedName>
    <definedName name="Excel_BuiltIn_Print_Titles_3_8" localSheetId="2">#REF!</definedName>
    <definedName name="Excel_BuiltIn_Print_Titles_3_8">#REF!</definedName>
    <definedName name="Excel_BuiltIn_Print_Titles_3_9" localSheetId="7">#REF!</definedName>
    <definedName name="Excel_BuiltIn_Print_Titles_3_9" localSheetId="2">#REF!</definedName>
    <definedName name="Excel_BuiltIn_Print_Titles_3_9">#REF!</definedName>
    <definedName name="Excel_BuiltIn_Print_Titles_4" localSheetId="7">#REF!</definedName>
    <definedName name="Excel_BuiltIn_Print_Titles_4" localSheetId="2">#REF!</definedName>
    <definedName name="Excel_BuiltIn_Print_Titles_4">#REF!</definedName>
    <definedName name="Excel_BuiltIn_Print_Titles_4_1" localSheetId="7">#REF!</definedName>
    <definedName name="Excel_BuiltIn_Print_Titles_4_1" localSheetId="2">#REF!</definedName>
    <definedName name="Excel_BuiltIn_Print_Titles_4_1">#REF!</definedName>
    <definedName name="Excel_BuiltIn_Print_Titles_4_1_1" localSheetId="7">#REF!</definedName>
    <definedName name="Excel_BuiltIn_Print_Titles_4_1_1" localSheetId="2">#REF!</definedName>
    <definedName name="Excel_BuiltIn_Print_Titles_4_1_1">#REF!</definedName>
    <definedName name="Excel_BuiltIn_Print_Titles_5" localSheetId="7">#REF!</definedName>
    <definedName name="Excel_BuiltIn_Print_Titles_5" localSheetId="2">#REF!</definedName>
    <definedName name="Excel_BuiltIn_Print_Titles_5">#REF!</definedName>
    <definedName name="Excel_BuiltIn_Print_Titles_5_1" localSheetId="7">#REF!</definedName>
    <definedName name="Excel_BuiltIn_Print_Titles_5_1" localSheetId="2">#REF!</definedName>
    <definedName name="Excel_BuiltIn_Print_Titles_5_1">#REF!</definedName>
    <definedName name="Excel_BuiltIn_Print_Titles_5_1_1" localSheetId="7">#REF!</definedName>
    <definedName name="Excel_BuiltIn_Print_Titles_5_1_1" localSheetId="2">#REF!</definedName>
    <definedName name="Excel_BuiltIn_Print_Titles_5_1_1">#REF!</definedName>
    <definedName name="Excel_BuiltIn_Print_Titles_5_1_1_1" localSheetId="7">#REF!</definedName>
    <definedName name="Excel_BuiltIn_Print_Titles_5_1_1_1" localSheetId="2">#REF!</definedName>
    <definedName name="Excel_BuiltIn_Print_Titles_5_1_1_1">#REF!</definedName>
    <definedName name="Excel_BuiltIn_Print_Titles_6" localSheetId="7">#REF!</definedName>
    <definedName name="Excel_BuiltIn_Print_Titles_6" localSheetId="2">#REF!</definedName>
    <definedName name="Excel_BuiltIn_Print_Titles_6">#REF!</definedName>
    <definedName name="Excel_BuiltIn_Print_Titles_6_1" localSheetId="7">#REF!</definedName>
    <definedName name="Excel_BuiltIn_Print_Titles_6_1" localSheetId="2">#REF!</definedName>
    <definedName name="Excel_BuiltIn_Print_Titles_6_1">#REF!</definedName>
    <definedName name="Excel_BuiltIn_Print_Titles_6_1_1" localSheetId="7">#REF!</definedName>
    <definedName name="Excel_BuiltIn_Print_Titles_6_1_1" localSheetId="2">#REF!</definedName>
    <definedName name="Excel_BuiltIn_Print_Titles_6_1_1">#REF!</definedName>
    <definedName name="Excel_BuiltIn_Print_Titles_7" localSheetId="7">#REF!</definedName>
    <definedName name="Excel_BuiltIn_Print_Titles_7" localSheetId="2">#REF!</definedName>
    <definedName name="Excel_BuiltIn_Print_Titles_7">#REF!</definedName>
    <definedName name="Excel_BuiltIn_Print_Titles_7_1" localSheetId="7">#REF!</definedName>
    <definedName name="Excel_BuiltIn_Print_Titles_7_1" localSheetId="2">#REF!</definedName>
    <definedName name="Excel_BuiltIn_Print_Titles_7_1">#REF!</definedName>
    <definedName name="Excel_BuiltIn_Print_Titles_8" localSheetId="7">#REF!</definedName>
    <definedName name="Excel_BuiltIn_Print_Titles_8" localSheetId="2">#REF!</definedName>
    <definedName name="Excel_BuiltIn_Print_Titles_8">#REF!</definedName>
    <definedName name="Excel_BuiltIn_Print_Titles_9" localSheetId="7">#REF!</definedName>
    <definedName name="Excel_BuiltIn_Print_Titles_9" localSheetId="2">#REF!</definedName>
    <definedName name="Excel_BuiltIn_Print_Titles_9">#REF!</definedName>
    <definedName name="Excel_BuiltIn_Print_Titles_9_1" localSheetId="7">#REF!</definedName>
    <definedName name="Excel_BuiltIn_Print_Titles_9_1" localSheetId="2">#REF!</definedName>
    <definedName name="Excel_BuiltIn_Print_Titles_9_1">#REF!</definedName>
    <definedName name="FAMILIAS" localSheetId="7">#REF!</definedName>
    <definedName name="FAMILIAS" localSheetId="2">#REF!</definedName>
    <definedName name="FAMILIAS">#REF!</definedName>
    <definedName name="Fd" localSheetId="7">#REF!</definedName>
    <definedName name="Fd" localSheetId="2">#REF!</definedName>
    <definedName name="Fd">#REF!</definedName>
    <definedName name="FDDFASD" localSheetId="7">#REF!</definedName>
    <definedName name="FDDFASD" localSheetId="2">#REF!</definedName>
    <definedName name="FDDFASD">#REF!</definedName>
    <definedName name="folha" localSheetId="7">#REF!</definedName>
    <definedName name="folha" localSheetId="2">#REF!</definedName>
    <definedName name="folha">#REF!</definedName>
    <definedName name="folhas" localSheetId="7">#REF!</definedName>
    <definedName name="folhas" localSheetId="2">#REF!</definedName>
    <definedName name="folhas">#REF!</definedName>
    <definedName name="form01a" localSheetId="7">#REF!</definedName>
    <definedName name="form01a" localSheetId="2">#REF!</definedName>
    <definedName name="form01a">#REF!</definedName>
    <definedName name="form01b" localSheetId="7">#REF!</definedName>
    <definedName name="form01b" localSheetId="2">#REF!</definedName>
    <definedName name="form01b">#REF!</definedName>
    <definedName name="gasdfsdfase" localSheetId="7">#REF!</definedName>
    <definedName name="gasdfsdfase" localSheetId="2">#REF!</definedName>
    <definedName name="gasdfsdfase">#REF!</definedName>
    <definedName name="gfhfgh" localSheetId="7">#REF!</definedName>
    <definedName name="gfhfgh" localSheetId="2">#REF!</definedName>
    <definedName name="gfhfgh">#REF!</definedName>
    <definedName name="gfhfgh___6" localSheetId="7">#REF!</definedName>
    <definedName name="gfhfgh___6" localSheetId="2">#REF!</definedName>
    <definedName name="gfhfgh___6">#REF!</definedName>
    <definedName name="gfhfgh___6_1" localSheetId="7">#REF!</definedName>
    <definedName name="gfhfgh___6_1" localSheetId="2">#REF!</definedName>
    <definedName name="gfhfgh___6_1">#REF!</definedName>
    <definedName name="gfhfgh___6_1_1" localSheetId="7">#REF!</definedName>
    <definedName name="gfhfgh___6_1_1" localSheetId="2">#REF!</definedName>
    <definedName name="gfhfgh___6_1_1">#REF!</definedName>
    <definedName name="gfhfgh_1" localSheetId="7">#REF!</definedName>
    <definedName name="gfhfgh_1" localSheetId="2">#REF!</definedName>
    <definedName name="gfhfgh_1">#REF!</definedName>
    <definedName name="gfhfgh_1_1" localSheetId="7">#REF!</definedName>
    <definedName name="gfhfgh_1_1" localSheetId="2">#REF!</definedName>
    <definedName name="gfhfgh_1_1">#REF!</definedName>
    <definedName name="GGGG" localSheetId="7">#REF!</definedName>
    <definedName name="GGGG" localSheetId="2">#REF!</definedName>
    <definedName name="GGGG">#REF!</definedName>
    <definedName name="hjjhj" localSheetId="7">#REF!</definedName>
    <definedName name="hjjhj" localSheetId="2">#REF!</definedName>
    <definedName name="hjjhj">#REF!</definedName>
    <definedName name="hjjhj_1" localSheetId="7">#REF!</definedName>
    <definedName name="hjjhj_1" localSheetId="2">#REF!</definedName>
    <definedName name="hjjhj_1">#REF!</definedName>
    <definedName name="hjjhj_1_1" localSheetId="7">#REF!</definedName>
    <definedName name="hjjhj_1_1" localSheetId="2">#REF!</definedName>
    <definedName name="hjjhj_1_1">#REF!</definedName>
    <definedName name="Im" localSheetId="7">#REF!</definedName>
    <definedName name="Im" localSheetId="2">#REF!</definedName>
    <definedName name="Im">#REF!</definedName>
    <definedName name="Io" localSheetId="7">#REF!</definedName>
    <definedName name="Io" localSheetId="2">#REF!</definedName>
    <definedName name="Io">#REF!</definedName>
    <definedName name="ISS" localSheetId="7">#REF!</definedName>
    <definedName name="ISS" localSheetId="2">#REF!</definedName>
    <definedName name="ISS">#REF!</definedName>
    <definedName name="IT" localSheetId="7">#REF!</definedName>
    <definedName name="IT" localSheetId="2">#REF!</definedName>
    <definedName name="IT">#REF!</definedName>
    <definedName name="ITEM">[4]Plan1!$E$3:$E$5</definedName>
    <definedName name="item15.12" localSheetId="7">[5]COMPOSIÇÃO!#REF!</definedName>
    <definedName name="item15.12" localSheetId="2">[5]COMPOSIÇÃO!#REF!</definedName>
    <definedName name="item15.12">[5]COMPOSIÇÃO!#REF!</definedName>
    <definedName name="item15.13" localSheetId="7">[5]COMPOSIÇÃO!#REF!</definedName>
    <definedName name="item15.13" localSheetId="2">[5]COMPOSIÇÃO!#REF!</definedName>
    <definedName name="item15.13">[5]COMPOSIÇÃO!#REF!</definedName>
    <definedName name="item15_12" localSheetId="7">[5]COMPOSIÇÃO!#REF!</definedName>
    <definedName name="item15_12" localSheetId="2">[5]COMPOSIÇÃO!#REF!</definedName>
    <definedName name="item15_12">[5]COMPOSIÇÃO!#REF!</definedName>
    <definedName name="item15_13" localSheetId="7">[5]COMPOSIÇÃO!#REF!</definedName>
    <definedName name="item15_13" localSheetId="2">[5]COMPOSIÇÃO!#REF!</definedName>
    <definedName name="item15_13">[5]COMPOSIÇÃO!#REF!</definedName>
    <definedName name="Jd" localSheetId="7">#REF!</definedName>
    <definedName name="Jd" localSheetId="2">#REF!</definedName>
    <definedName name="Jd">#REF!</definedName>
    <definedName name="Jm" localSheetId="7">#REF!</definedName>
    <definedName name="Jm" localSheetId="2">#REF!</definedName>
    <definedName name="Jm">#REF!</definedName>
    <definedName name="JOBINFO" localSheetId="7">#REF!</definedName>
    <definedName name="JOBINFO" localSheetId="2">#REF!</definedName>
    <definedName name="JOBINFO">#REF!</definedName>
    <definedName name="JUR" localSheetId="7">#REF!</definedName>
    <definedName name="JUR" localSheetId="2">#REF!</definedName>
    <definedName name="JUR">#REF!</definedName>
    <definedName name="LL" localSheetId="7">#REF!</definedName>
    <definedName name="LL" localSheetId="2">#REF!</definedName>
    <definedName name="LL">#REF!</definedName>
    <definedName name="LL_1" localSheetId="7">#REF!</definedName>
    <definedName name="LL_1" localSheetId="2">#REF!</definedName>
    <definedName name="LL_1">#REF!</definedName>
    <definedName name="LL_1_1" localSheetId="7">#REF!</definedName>
    <definedName name="LL_1_1" localSheetId="2">#REF!</definedName>
    <definedName name="LL_1_1">#REF!</definedName>
    <definedName name="Lucro" localSheetId="7">#REF!</definedName>
    <definedName name="Lucro" localSheetId="2">#REF!</definedName>
    <definedName name="Lucro">#REF!</definedName>
    <definedName name="m" localSheetId="7">#REF!</definedName>
    <definedName name="m" localSheetId="2">#REF!</definedName>
    <definedName name="m">#REF!</definedName>
    <definedName name="MmExcelLinker_CBF3F7D5_5F0E_4EA5_B59F_34028F0F12D2">[6]ADMI_25.01!$G$48:$G$48</definedName>
    <definedName name="mmmmmm" localSheetId="7">#REF!</definedName>
    <definedName name="mmmmmm" localSheetId="2">#REF!</definedName>
    <definedName name="mmmmmm">#REF!</definedName>
    <definedName name="n" localSheetId="7">#REF!</definedName>
    <definedName name="n" localSheetId="2">#REF!</definedName>
    <definedName name="n">#REF!</definedName>
    <definedName name="numcond1" localSheetId="7">#REF!</definedName>
    <definedName name="numcond1" localSheetId="2">#REF!</definedName>
    <definedName name="numcond1">#REF!</definedName>
    <definedName name="numcond3" localSheetId="7">#REF!</definedName>
    <definedName name="numcond3" localSheetId="2">#REF!</definedName>
    <definedName name="numcond3">#REF!</definedName>
    <definedName name="P" localSheetId="2">#REF!</definedName>
    <definedName name="P">#REF!</definedName>
    <definedName name="Pfim0" localSheetId="7">#REF!</definedName>
    <definedName name="Pfim0" localSheetId="2">#REF!</definedName>
    <definedName name="Pfim0">#REF!</definedName>
    <definedName name="Pfim0a" localSheetId="7">#REF!</definedName>
    <definedName name="Pfim0a" localSheetId="2">#REF!</definedName>
    <definedName name="Pfim0a">#REF!</definedName>
    <definedName name="Pfim1" localSheetId="7">#REF!</definedName>
    <definedName name="Pfim1" localSheetId="2">#REF!</definedName>
    <definedName name="Pfim1">#REF!</definedName>
    <definedName name="Print_Area_MI" localSheetId="7">#REF!</definedName>
    <definedName name="Print_Area_MI" localSheetId="2">#REF!</definedName>
    <definedName name="Print_Area_MI">#REF!</definedName>
    <definedName name="Print_Titles_MI" localSheetId="7">#REF!</definedName>
    <definedName name="Print_Titles_MI" localSheetId="2">#REF!</definedName>
    <definedName name="Print_Titles_MI">#REF!</definedName>
    <definedName name="q" hidden="1">{#N/A,#N/A,FALSE,"ET-CAPA";#N/A,#N/A,FALSE,"ET-PAG1";#N/A,#N/A,FALSE,"ET-PAG2";#N/A,#N/A,FALSE,"ET-PAG3";#N/A,#N/A,FALSE,"ET-PAG4";#N/A,#N/A,FALSE,"ET-PAG5"}</definedName>
    <definedName name="QRT" localSheetId="2">#REF!</definedName>
    <definedName name="QRT">#REF!</definedName>
    <definedName name="Rev" localSheetId="7">#REF!</definedName>
    <definedName name="Rev" localSheetId="2">#REF!</definedName>
    <definedName name="Rev">#REF!</definedName>
    <definedName name="RRRR" localSheetId="7">#REF!</definedName>
    <definedName name="RRRR" localSheetId="2">#REF!</definedName>
    <definedName name="RRRR">#REF!</definedName>
    <definedName name="S" localSheetId="7">#REF!</definedName>
    <definedName name="S" localSheetId="2">#REF!</definedName>
    <definedName name="S">#REF!</definedName>
    <definedName name="sd" localSheetId="7">#REF!</definedName>
    <definedName name="sd" localSheetId="2">#REF!</definedName>
    <definedName name="sd">#REF!</definedName>
    <definedName name="SDF" localSheetId="7">#REF!</definedName>
    <definedName name="SDF" localSheetId="2">#REF!</definedName>
    <definedName name="SDF">#REF!</definedName>
    <definedName name="SDFDSF" localSheetId="7">#REF!</definedName>
    <definedName name="SDFDSF" localSheetId="2">#REF!</definedName>
    <definedName name="SDFDSF">#REF!</definedName>
    <definedName name="Semnome" localSheetId="7">#REF!</definedName>
    <definedName name="Semnome" localSheetId="2">#REF!</definedName>
    <definedName name="Semnome">#REF!</definedName>
    <definedName name="Semnome___0" localSheetId="7">#REF!</definedName>
    <definedName name="Semnome___0" localSheetId="2">#REF!</definedName>
    <definedName name="Semnome___0">#REF!</definedName>
    <definedName name="Semnome___0___0" localSheetId="7">#REF!</definedName>
    <definedName name="Semnome___0___0" localSheetId="2">#REF!</definedName>
    <definedName name="Semnome___0___0">#REF!</definedName>
    <definedName name="Semnome___0___0___0" localSheetId="7">#REF!</definedName>
    <definedName name="Semnome___0___0___0" localSheetId="2">#REF!</definedName>
    <definedName name="Semnome___0___0___0">#REF!</definedName>
    <definedName name="Semnome___0___0___0___0" localSheetId="7">#REF!</definedName>
    <definedName name="Semnome___0___0___0___0" localSheetId="2">#REF!</definedName>
    <definedName name="Semnome___0___0___0___0">#REF!</definedName>
    <definedName name="Semnome___0___0___0___0___0" localSheetId="7">#REF!</definedName>
    <definedName name="Semnome___0___0___0___0___0" localSheetId="2">#REF!</definedName>
    <definedName name="Semnome___0___0___0___0___0">#REF!</definedName>
    <definedName name="Semnome___0___0___0___0___0___0" localSheetId="7">#REF!</definedName>
    <definedName name="Semnome___0___0___0___0___0___0" localSheetId="2">#REF!</definedName>
    <definedName name="Semnome___0___0___0___0___0___0">#REF!</definedName>
    <definedName name="Semnome___0___0___0___0___0___0___0" localSheetId="7">#REF!</definedName>
    <definedName name="Semnome___0___0___0___0___0___0___0" localSheetId="2">#REF!</definedName>
    <definedName name="Semnome___0___0___0___0___0___0___0">#REF!</definedName>
    <definedName name="Semnome_1" localSheetId="7">#REF!</definedName>
    <definedName name="Semnome_1" localSheetId="2">#REF!</definedName>
    <definedName name="Semnome_1">#REF!</definedName>
    <definedName name="Semnome_1_1" localSheetId="7">#REF!</definedName>
    <definedName name="Semnome_1_1" localSheetId="2">#REF!</definedName>
    <definedName name="Semnome_1_1">#REF!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08">#N/A</definedName>
    <definedName name="SHARED_FORMULA_109">#N/A</definedName>
    <definedName name="SHARED_FORMULA_11">#N/A</definedName>
    <definedName name="SHARED_FORMULA_110">#N/A</definedName>
    <definedName name="SHARED_FORMULA_111">#N/A</definedName>
    <definedName name="SHARED_FORMULA_112">#N/A</definedName>
    <definedName name="SHARED_FORMULA_113">#N/A</definedName>
    <definedName name="SHARED_FORMULA_114">#N/A</definedName>
    <definedName name="SHARED_FORMULA_115">#N/A</definedName>
    <definedName name="SHARED_FORMULA_116">#N/A</definedName>
    <definedName name="SHARED_FORMULA_117">#N/A</definedName>
    <definedName name="SHARED_FORMULA_118">#N/A</definedName>
    <definedName name="SHARED_FORMULA_119">#N/A</definedName>
    <definedName name="SHARED_FORMULA_12">#N/A</definedName>
    <definedName name="SHARED_FORMULA_120">#N/A</definedName>
    <definedName name="SHARED_FORMULA_121">#N/A</definedName>
    <definedName name="SHARED_FORMULA_122">#N/A</definedName>
    <definedName name="SHARED_FORMULA_123">#N/A</definedName>
    <definedName name="SHARED_FORMULA_124">#N/A</definedName>
    <definedName name="SHARED_FORMULA_125">#N/A</definedName>
    <definedName name="SHARED_FORMULA_126">#N/A</definedName>
    <definedName name="SHARED_FORMULA_127">#N/A</definedName>
    <definedName name="SHARED_FORMULA_128">#N/A</definedName>
    <definedName name="SHARED_FORMULA_129">#N/A</definedName>
    <definedName name="SHARED_FORMULA_13">#N/A</definedName>
    <definedName name="SHARED_FORMULA_130">#N/A</definedName>
    <definedName name="SHARED_FORMULA_131">#N/A</definedName>
    <definedName name="SHARED_FORMULA_132">#N/A</definedName>
    <definedName name="SHARED_FORMULA_133">#N/A</definedName>
    <definedName name="SHARED_FORMULA_134">#N/A</definedName>
    <definedName name="SHARED_FORMULA_135">#N/A</definedName>
    <definedName name="SHARED_FORMULA_136">#N/A</definedName>
    <definedName name="SHARED_FORMULA_137">#N/A</definedName>
    <definedName name="SHARED_FORMULA_138">#N/A</definedName>
    <definedName name="SHARED_FORMULA_139">#N/A</definedName>
    <definedName name="SHARED_FORMULA_14">#N/A</definedName>
    <definedName name="SHARED_FORMULA_140">#N/A</definedName>
    <definedName name="SHARED_FORMULA_141">#N/A</definedName>
    <definedName name="SHARED_FORMULA_142">#N/A</definedName>
    <definedName name="SHARED_FORMULA_143">#N/A</definedName>
    <definedName name="SHARED_FORMULA_144">#N/A</definedName>
    <definedName name="SHARED_FORMULA_145">#N/A</definedName>
    <definedName name="SHARED_FORMULA_146">#N/A</definedName>
    <definedName name="SHARED_FORMULA_147">#N/A</definedName>
    <definedName name="SHARED_FORMULA_148">#N/A</definedName>
    <definedName name="SHARED_FORMULA_149">#N/A</definedName>
    <definedName name="SHARED_FORMULA_15">#N/A</definedName>
    <definedName name="SHARED_FORMULA_150">#N/A</definedName>
    <definedName name="SHARED_FORMULA_151">#N/A</definedName>
    <definedName name="SHARED_FORMULA_152">#N/A</definedName>
    <definedName name="SHARED_FORMULA_153">#N/A</definedName>
    <definedName name="SHARED_FORMULA_154">#N/A</definedName>
    <definedName name="SHARED_FORMULA_155">#N/A</definedName>
    <definedName name="SHARED_FORMULA_156">#N/A</definedName>
    <definedName name="SHARED_FORMULA_157">#N/A</definedName>
    <definedName name="SHARED_FORMULA_158">#N/A</definedName>
    <definedName name="SHARED_FORMULA_159">#N/A</definedName>
    <definedName name="SHARED_FORMULA_16">#N/A</definedName>
    <definedName name="SHARED_FORMULA_160">#N/A</definedName>
    <definedName name="SHARED_FORMULA_161">#N/A</definedName>
    <definedName name="SHARED_FORMULA_162">#N/A</definedName>
    <definedName name="SHARED_FORMULA_163">#N/A</definedName>
    <definedName name="SHARED_FORMULA_164">#N/A</definedName>
    <definedName name="SHARED_FORMULA_165">#N/A</definedName>
    <definedName name="SHARED_FORMULA_166">#N/A</definedName>
    <definedName name="SHARED_FORMULA_167">#N/A</definedName>
    <definedName name="SHARED_FORMULA_168">#N/A</definedName>
    <definedName name="SHARED_FORMULA_169">#N/A</definedName>
    <definedName name="SHARED_FORMULA_17">#N/A</definedName>
    <definedName name="SHARED_FORMULA_170">#N/A</definedName>
    <definedName name="SHARED_FORMULA_171">#N/A</definedName>
    <definedName name="SHARED_FORMULA_172">#N/A</definedName>
    <definedName name="SHARED_FORMULA_173">#N/A</definedName>
    <definedName name="SHARED_FORMULA_174">#N/A</definedName>
    <definedName name="SHARED_FORMULA_175">#N/A</definedName>
    <definedName name="SHARED_FORMULA_176">#N/A</definedName>
    <definedName name="SHARED_FORMULA_177">#N/A</definedName>
    <definedName name="SHARED_FORMULA_178">#N/A</definedName>
    <definedName name="SHARED_FORMULA_179">#N/A</definedName>
    <definedName name="SHARED_FORMULA_18">#N/A</definedName>
    <definedName name="SHARED_FORMULA_180">#N/A</definedName>
    <definedName name="SHARED_FORMULA_181">#N/A</definedName>
    <definedName name="SHARED_FORMULA_182">#N/A</definedName>
    <definedName name="SHARED_FORMULA_183">#N/A</definedName>
    <definedName name="SHARED_FORMULA_184">#N/A</definedName>
    <definedName name="SHARED_FORMULA_185">#N/A</definedName>
    <definedName name="SHARED_FORMULA_186">#N/A</definedName>
    <definedName name="SHARED_FORMULA_187">#N/A</definedName>
    <definedName name="SHARED_FORMULA_188">#N/A</definedName>
    <definedName name="SHARED_FORMULA_189">#N/A</definedName>
    <definedName name="SHARED_FORMULA_19">#N/A</definedName>
    <definedName name="SHARED_FORMULA_190">#N/A</definedName>
    <definedName name="SHARED_FORMULA_191">#N/A</definedName>
    <definedName name="SHARED_FORMULA_192">#N/A</definedName>
    <definedName name="SHARED_FORMULA_193">#N/A</definedName>
    <definedName name="SHARED_FORMULA_194">#N/A</definedName>
    <definedName name="SHARED_FORMULA_195">#N/A</definedName>
    <definedName name="SHARED_FORMULA_196">#N/A</definedName>
    <definedName name="SHARED_FORMULA_197">#N/A</definedName>
    <definedName name="SHARED_FORMULA_198">#N/A</definedName>
    <definedName name="SHARED_FORMULA_199">#N/A</definedName>
    <definedName name="SHARED_FORMULA_2">#N/A</definedName>
    <definedName name="SHARED_FORMULA_20">#N/A</definedName>
    <definedName name="SHARED_FORMULA_200">#N/A</definedName>
    <definedName name="SHARED_FORMULA_201">#N/A</definedName>
    <definedName name="SHARED_FORMULA_202">#N/A</definedName>
    <definedName name="SHARED_FORMULA_203">#N/A</definedName>
    <definedName name="SHARED_FORMULA_204">#N/A</definedName>
    <definedName name="SHARED_FORMULA_205">#N/A</definedName>
    <definedName name="SHARED_FORMULA_206">#N/A</definedName>
    <definedName name="SHARED_FORMULA_207">#N/A</definedName>
    <definedName name="SHARED_FORMULA_208">#N/A</definedName>
    <definedName name="SHARED_FORMULA_209">#N/A</definedName>
    <definedName name="SHARED_FORMULA_21">#N/A</definedName>
    <definedName name="SHARED_FORMULA_210">#N/A</definedName>
    <definedName name="SHARED_FORMULA_211">#N/A</definedName>
    <definedName name="SHARED_FORMULA_212">#N/A</definedName>
    <definedName name="SHARED_FORMULA_213">#N/A</definedName>
    <definedName name="SHARED_FORMULA_214">#N/A</definedName>
    <definedName name="SHARED_FORMULA_215">#N/A</definedName>
    <definedName name="SHARED_FORMULA_216">#N/A</definedName>
    <definedName name="SHARED_FORMULA_217">#N/A</definedName>
    <definedName name="SHARED_FORMULA_218">#N/A</definedName>
    <definedName name="SHARED_FORMULA_219">#N/A</definedName>
    <definedName name="SHARED_FORMULA_22">#N/A</definedName>
    <definedName name="SHARED_FORMULA_220">#N/A</definedName>
    <definedName name="SHARED_FORMULA_221">#N/A</definedName>
    <definedName name="SHARED_FORMULA_222">#N/A</definedName>
    <definedName name="SHARED_FORMULA_223">#N/A</definedName>
    <definedName name="SHARED_FORMULA_224">#N/A</definedName>
    <definedName name="SHARED_FORMULA_225">#N/A</definedName>
    <definedName name="SHARED_FORMULA_226">#N/A</definedName>
    <definedName name="SHARED_FORMULA_227">#N/A</definedName>
    <definedName name="SHARED_FORMULA_228">#N/A</definedName>
    <definedName name="SHARED_FORMULA_229">#N/A</definedName>
    <definedName name="SHARED_FORMULA_23">#N/A</definedName>
    <definedName name="SHARED_FORMULA_230">#N/A</definedName>
    <definedName name="SHARED_FORMULA_231">#N/A</definedName>
    <definedName name="SHARED_FORMULA_232">#N/A</definedName>
    <definedName name="SHARED_FORMULA_233">#N/A</definedName>
    <definedName name="SHARED_FORMULA_234">#N/A</definedName>
    <definedName name="SHARED_FORMULA_235">#N/A</definedName>
    <definedName name="SHARED_FORMULA_236">#N/A</definedName>
    <definedName name="SHARED_FORMULA_237">#N/A</definedName>
    <definedName name="SHARED_FORMULA_238">#N/A</definedName>
    <definedName name="SHARED_FORMULA_239">#N/A</definedName>
    <definedName name="SHARED_FORMULA_24">#N/A</definedName>
    <definedName name="SHARED_FORMULA_240">#N/A</definedName>
    <definedName name="SHARED_FORMULA_241">#N/A</definedName>
    <definedName name="SHARED_FORMULA_242">#N/A</definedName>
    <definedName name="SHARED_FORMULA_243">#N/A</definedName>
    <definedName name="SHARED_FORMULA_244">#N/A</definedName>
    <definedName name="SHARED_FORMULA_245">#N/A</definedName>
    <definedName name="SHARED_FORMULA_246">#N/A</definedName>
    <definedName name="SHARED_FORMULA_247">#N/A</definedName>
    <definedName name="SHARED_FORMULA_248">#N/A</definedName>
    <definedName name="SHARED_FORMULA_249">#N/A</definedName>
    <definedName name="SHARED_FORMULA_25">#N/A</definedName>
    <definedName name="SHARED_FORMULA_250">#N/A</definedName>
    <definedName name="SHARED_FORMULA_251">#N/A</definedName>
    <definedName name="SHARED_FORMULA_252">#N/A</definedName>
    <definedName name="SHARED_FORMULA_253">#N/A</definedName>
    <definedName name="SHARED_FORMULA_254">#N/A</definedName>
    <definedName name="SHARED_FORMULA_255">#N/A</definedName>
    <definedName name="SHARED_FORMULA_256">#N/A</definedName>
    <definedName name="SHARED_FORMULA_257">#N/A</definedName>
    <definedName name="SHARED_FORMULA_258">#N/A</definedName>
    <definedName name="SHARED_FORMULA_259">#N/A</definedName>
    <definedName name="SHARED_FORMULA_26">#N/A</definedName>
    <definedName name="SHARED_FORMULA_260">#N/A</definedName>
    <definedName name="SHARED_FORMULA_261">#N/A</definedName>
    <definedName name="SHARED_FORMULA_262">#N/A</definedName>
    <definedName name="SHARED_FORMULA_263">#N/A</definedName>
    <definedName name="SHARED_FORMULA_264">#N/A</definedName>
    <definedName name="SHARED_FORMULA_265">#N/A</definedName>
    <definedName name="SHARED_FORMULA_266">#N/A</definedName>
    <definedName name="SHARED_FORMULA_267">#N/A</definedName>
    <definedName name="SHARED_FORMULA_268">#N/A</definedName>
    <definedName name="SHARED_FORMULA_269">#N/A</definedName>
    <definedName name="SHARED_FORMULA_27">#N/A</definedName>
    <definedName name="SHARED_FORMULA_270">#N/A</definedName>
    <definedName name="SHARED_FORMULA_271">#N/A</definedName>
    <definedName name="SHARED_FORMULA_272">#N/A</definedName>
    <definedName name="SHARED_FORMULA_273">#N/A</definedName>
    <definedName name="SHARED_FORMULA_274">#N/A</definedName>
    <definedName name="SHARED_FORMULA_275">#N/A</definedName>
    <definedName name="SHARED_FORMULA_276">#N/A</definedName>
    <definedName name="SHARED_FORMULA_277">#N/A</definedName>
    <definedName name="SHARED_FORMULA_278">#N/A</definedName>
    <definedName name="SHARED_FORMULA_279">#N/A</definedName>
    <definedName name="SHARED_FORMULA_28">#N/A</definedName>
    <definedName name="SHARED_FORMULA_280">#N/A</definedName>
    <definedName name="SHARED_FORMULA_281">#N/A</definedName>
    <definedName name="SHARED_FORMULA_282">#N/A</definedName>
    <definedName name="SHARED_FORMULA_283">#N/A</definedName>
    <definedName name="SHARED_FORMULA_284">#N/A</definedName>
    <definedName name="SHARED_FORMULA_285">#N/A</definedName>
    <definedName name="SHARED_FORMULA_286">#N/A</definedName>
    <definedName name="SHARED_FORMULA_287">#N/A</definedName>
    <definedName name="SHARED_FORMULA_288">#N/A</definedName>
    <definedName name="SHARED_FORMULA_289">#N/A</definedName>
    <definedName name="SHARED_FORMULA_29">#N/A</definedName>
    <definedName name="SHARED_FORMULA_290">#N/A</definedName>
    <definedName name="SHARED_FORMULA_291">#N/A</definedName>
    <definedName name="SHARED_FORMULA_292">#N/A</definedName>
    <definedName name="SHARED_FORMULA_293">#N/A</definedName>
    <definedName name="SHARED_FORMULA_294">#N/A</definedName>
    <definedName name="SHARED_FORMULA_295">#N/A</definedName>
    <definedName name="SHARED_FORMULA_296">#N/A</definedName>
    <definedName name="SHARED_FORMULA_297">#N/A</definedName>
    <definedName name="SHARED_FORMULA_298">#N/A</definedName>
    <definedName name="SHARED_FORMULA_299">#N/A</definedName>
    <definedName name="SHARED_FORMULA_3">#N/A</definedName>
    <definedName name="SHARED_FORMULA_30">#N/A</definedName>
    <definedName name="SHARED_FORMULA_300">#N/A</definedName>
    <definedName name="SHARED_FORMULA_301">#N/A</definedName>
    <definedName name="SHARED_FORMULA_302">#N/A</definedName>
    <definedName name="SHARED_FORMULA_303">#N/A</definedName>
    <definedName name="SHARED_FORMULA_304">#N/A</definedName>
    <definedName name="SHARED_FORMULA_305">#N/A</definedName>
    <definedName name="SHARED_FORMULA_306">#N/A</definedName>
    <definedName name="SHARED_FORMULA_307">#N/A</definedName>
    <definedName name="SHARED_FORMULA_308">#N/A</definedName>
    <definedName name="SHARED_FORMULA_309">#N/A</definedName>
    <definedName name="SHARED_FORMULA_31">#N/A</definedName>
    <definedName name="SHARED_FORMULA_310">#N/A</definedName>
    <definedName name="SHARED_FORMULA_311">#N/A</definedName>
    <definedName name="SHARED_FORMULA_312">#N/A</definedName>
    <definedName name="SHARED_FORMULA_313">#N/A</definedName>
    <definedName name="SHARED_FORMULA_314">#N/A</definedName>
    <definedName name="SHARED_FORMULA_315">#N/A</definedName>
    <definedName name="SHARED_FORMULA_316">#N/A</definedName>
    <definedName name="SHARED_FORMULA_317">#N/A</definedName>
    <definedName name="SHARED_FORMULA_318">#N/A</definedName>
    <definedName name="SHARED_FORMULA_319">#N/A</definedName>
    <definedName name="SHARED_FORMULA_32">#N/A</definedName>
    <definedName name="SHARED_FORMULA_320">#N/A</definedName>
    <definedName name="SHARED_FORMULA_321">#N/A</definedName>
    <definedName name="SHARED_FORMULA_322">#N/A</definedName>
    <definedName name="SHARED_FORMULA_323">#N/A</definedName>
    <definedName name="SHARED_FORMULA_324">#N/A</definedName>
    <definedName name="SHARED_FORMULA_325">#N/A</definedName>
    <definedName name="SHARED_FORMULA_326">#N/A</definedName>
    <definedName name="SHARED_FORMULA_327">#N/A</definedName>
    <definedName name="SHARED_FORMULA_328">#N/A</definedName>
    <definedName name="SHARED_FORMULA_329">#N/A</definedName>
    <definedName name="SHARED_FORMULA_33">#N/A</definedName>
    <definedName name="SHARED_FORMULA_330">#N/A</definedName>
    <definedName name="SHARED_FORMULA_331">#N/A</definedName>
    <definedName name="SHARED_FORMULA_332">#N/A</definedName>
    <definedName name="SHARED_FORMULA_333">#N/A</definedName>
    <definedName name="SHARED_FORMULA_334">#N/A</definedName>
    <definedName name="SHARED_FORMULA_335">#N/A</definedName>
    <definedName name="SHARED_FORMULA_336">#N/A</definedName>
    <definedName name="SHARED_FORMULA_337">#N/A</definedName>
    <definedName name="SHARED_FORMULA_338">#N/A</definedName>
    <definedName name="SHARED_FORMULA_339">#N/A</definedName>
    <definedName name="SHARED_FORMULA_34">#N/A</definedName>
    <definedName name="SHARED_FORMULA_340">#N/A</definedName>
    <definedName name="SHARED_FORMULA_341">#N/A</definedName>
    <definedName name="SHARED_FORMULA_342">#N/A</definedName>
    <definedName name="SHARED_FORMULA_343">#N/A</definedName>
    <definedName name="SHARED_FORMULA_344">#N/A</definedName>
    <definedName name="SHARED_FORMULA_345">#N/A</definedName>
    <definedName name="SHARED_FORMULA_346">#N/A</definedName>
    <definedName name="SHARED_FORMULA_347">#N/A</definedName>
    <definedName name="SHARED_FORMULA_348">#N/A</definedName>
    <definedName name="SHARED_FORMULA_349">#N/A</definedName>
    <definedName name="SHARED_FORMULA_35">#N/A</definedName>
    <definedName name="SHARED_FORMULA_350">#N/A</definedName>
    <definedName name="SHARED_FORMULA_351">#N/A</definedName>
    <definedName name="SHARED_FORMULA_352">#N/A</definedName>
    <definedName name="SHARED_FORMULA_353">#N/A</definedName>
    <definedName name="SHARED_FORMULA_354">#N/A</definedName>
    <definedName name="SHARED_FORMULA_355">#N/A</definedName>
    <definedName name="SHARED_FORMULA_356">#N/A</definedName>
    <definedName name="SHARED_FORMULA_357">#N/A</definedName>
    <definedName name="SHARED_FORMULA_358">#N/A</definedName>
    <definedName name="SHARED_FORMULA_359">#N/A</definedName>
    <definedName name="SHARED_FORMULA_36">#N/A</definedName>
    <definedName name="SHARED_FORMULA_360">#N/A</definedName>
    <definedName name="SHARED_FORMULA_361">#N/A</definedName>
    <definedName name="SHARED_FORMULA_362">#N/A</definedName>
    <definedName name="SHARED_FORMULA_363">#N/A</definedName>
    <definedName name="SHARED_FORMULA_364">#N/A</definedName>
    <definedName name="SHARED_FORMULA_365">#N/A</definedName>
    <definedName name="SHARED_FORMULA_366">#N/A</definedName>
    <definedName name="SHARED_FORMULA_367">#N/A</definedName>
    <definedName name="SHARED_FORMULA_368">#N/A</definedName>
    <definedName name="SHARED_FORMULA_369">#N/A</definedName>
    <definedName name="SHARED_FORMULA_37">#N/A</definedName>
    <definedName name="SHARED_FORMULA_370">#N/A</definedName>
    <definedName name="SHARED_FORMULA_371">#N/A</definedName>
    <definedName name="SHARED_FORMULA_372">#N/A</definedName>
    <definedName name="SHARED_FORMULA_373">#N/A</definedName>
    <definedName name="SHARED_FORMULA_374">#N/A</definedName>
    <definedName name="SHARED_FORMULA_375">#N/A</definedName>
    <definedName name="SHARED_FORMULA_376">#N/A</definedName>
    <definedName name="SHARED_FORMULA_377">#N/A</definedName>
    <definedName name="SHARED_FORMULA_378">#N/A</definedName>
    <definedName name="SHARED_FORMULA_379">#N/A</definedName>
    <definedName name="SHARED_FORMULA_38">#N/A</definedName>
    <definedName name="SHARED_FORMULA_380">#N/A</definedName>
    <definedName name="SHARED_FORMULA_381">#N/A</definedName>
    <definedName name="SHARED_FORMULA_382">#N/A</definedName>
    <definedName name="SHARED_FORMULA_383">#N/A</definedName>
    <definedName name="SHARED_FORMULA_384">#N/A</definedName>
    <definedName name="SHARED_FORMULA_385">#N/A</definedName>
    <definedName name="SHARED_FORMULA_386">#N/A</definedName>
    <definedName name="SHARED_FORMULA_387">#N/A</definedName>
    <definedName name="SHARED_FORMULA_388">#N/A</definedName>
    <definedName name="SHARED_FORMULA_389">#N/A</definedName>
    <definedName name="SHARED_FORMULA_39">#N/A</definedName>
    <definedName name="SHARED_FORMULA_390">#N/A</definedName>
    <definedName name="SHARED_FORMULA_391">#N/A</definedName>
    <definedName name="SHARED_FORMULA_392">#N/A</definedName>
    <definedName name="SHARED_FORMULA_393">#N/A</definedName>
    <definedName name="SHARED_FORMULA_394">#N/A</definedName>
    <definedName name="SHARED_FORMULA_395">#N/A</definedName>
    <definedName name="SHARED_FORMULA_396">#N/A</definedName>
    <definedName name="SHARED_FORMULA_397">#N/A</definedName>
    <definedName name="SHARED_FORMULA_398">#N/A</definedName>
    <definedName name="SHARED_FORMULA_399">#N/A</definedName>
    <definedName name="SHARED_FORMULA_4">#N/A</definedName>
    <definedName name="SHARED_FORMULA_40">#N/A</definedName>
    <definedName name="SHARED_FORMULA_400">#N/A</definedName>
    <definedName name="SHARED_FORMULA_401">#N/A</definedName>
    <definedName name="SHARED_FORMULA_402">#N/A</definedName>
    <definedName name="SHARED_FORMULA_403">#N/A</definedName>
    <definedName name="SHARED_FORMULA_404">#N/A</definedName>
    <definedName name="SHARED_FORMULA_405">#N/A</definedName>
    <definedName name="SHARED_FORMULA_406">#N/A</definedName>
    <definedName name="SHARED_FORMULA_407">#N/A</definedName>
    <definedName name="SHARED_FORMULA_408">#N/A</definedName>
    <definedName name="SHARED_FORMULA_409">#N/A</definedName>
    <definedName name="SHARED_FORMULA_41">#N/A</definedName>
    <definedName name="SHARED_FORMULA_410">#N/A</definedName>
    <definedName name="SHARED_FORMULA_411">#N/A</definedName>
    <definedName name="SHARED_FORMULA_412">#N/A</definedName>
    <definedName name="SHARED_FORMULA_413">#N/A</definedName>
    <definedName name="SHARED_FORMULA_414">#N/A</definedName>
    <definedName name="SHARED_FORMULA_415">#N/A</definedName>
    <definedName name="SHARED_FORMULA_416">#N/A</definedName>
    <definedName name="SHARED_FORMULA_417">#N/A</definedName>
    <definedName name="SHARED_FORMULA_418">#N/A</definedName>
    <definedName name="SHARED_FORMULA_419">#N/A</definedName>
    <definedName name="SHARED_FORMULA_42">#N/A</definedName>
    <definedName name="SHARED_FORMULA_420">#N/A</definedName>
    <definedName name="SHARED_FORMULA_421">#N/A</definedName>
    <definedName name="SHARED_FORMULA_422">#N/A</definedName>
    <definedName name="SHARED_FORMULA_423">#N/A</definedName>
    <definedName name="SHARED_FORMULA_424">#N/A</definedName>
    <definedName name="SHARED_FORMULA_425">#N/A</definedName>
    <definedName name="SHARED_FORMULA_426">#N/A</definedName>
    <definedName name="SHARED_FORMULA_427">#N/A</definedName>
    <definedName name="SHARED_FORMULA_428">#N/A</definedName>
    <definedName name="SHARED_FORMULA_429">#N/A</definedName>
    <definedName name="SHARED_FORMULA_43">#N/A</definedName>
    <definedName name="SHARED_FORMULA_430">#N/A</definedName>
    <definedName name="SHARED_FORMULA_431">#N/A</definedName>
    <definedName name="SHARED_FORMULA_432">#N/A</definedName>
    <definedName name="SHARED_FORMULA_433">#N/A</definedName>
    <definedName name="SHARED_FORMULA_434">#N/A</definedName>
    <definedName name="SHARED_FORMULA_435">#N/A</definedName>
    <definedName name="SHARED_FORMULA_436">#N/A</definedName>
    <definedName name="SHARED_FORMULA_437">#N/A</definedName>
    <definedName name="SHARED_FORMULA_438">#N/A</definedName>
    <definedName name="SHARED_FORMULA_439">#N/A</definedName>
    <definedName name="SHARED_FORMULA_44">#N/A</definedName>
    <definedName name="SHARED_FORMULA_440">#N/A</definedName>
    <definedName name="SHARED_FORMULA_441">#N/A</definedName>
    <definedName name="SHARED_FORMULA_442">#N/A</definedName>
    <definedName name="SHARED_FORMULA_443">#N/A</definedName>
    <definedName name="SHARED_FORMULA_444">#N/A</definedName>
    <definedName name="SHARED_FORMULA_445">#N/A</definedName>
    <definedName name="SHARED_FORMULA_446">#N/A</definedName>
    <definedName name="SHARED_FORMULA_447">#N/A</definedName>
    <definedName name="SHARED_FORMULA_448">#N/A</definedName>
    <definedName name="SHARED_FORMULA_449">#N/A</definedName>
    <definedName name="SHARED_FORMULA_45">#N/A</definedName>
    <definedName name="SHARED_FORMULA_450">#N/A</definedName>
    <definedName name="SHARED_FORMULA_451">#N/A</definedName>
    <definedName name="SHARED_FORMULA_452">#N/A</definedName>
    <definedName name="SHARED_FORMULA_453">#N/A</definedName>
    <definedName name="SHARED_FORMULA_454">#N/A</definedName>
    <definedName name="SHARED_FORMULA_455">#N/A</definedName>
    <definedName name="SHARED_FORMULA_456">#N/A</definedName>
    <definedName name="SHARED_FORMULA_457">#N/A</definedName>
    <definedName name="SHARED_FORMULA_458">#N/A</definedName>
    <definedName name="SHARED_FORMULA_459">#N/A</definedName>
    <definedName name="SHARED_FORMULA_46">#N/A</definedName>
    <definedName name="SHARED_FORMULA_460">#N/A</definedName>
    <definedName name="SHARED_FORMULA_461">#N/A</definedName>
    <definedName name="SHARED_FORMULA_462">#N/A</definedName>
    <definedName name="SHARED_FORMULA_463">#N/A</definedName>
    <definedName name="SHARED_FORMULA_464">#N/A</definedName>
    <definedName name="SHARED_FORMULA_465">#N/A</definedName>
    <definedName name="SHARED_FORMULA_466">#N/A</definedName>
    <definedName name="SHARED_FORMULA_467">#N/A</definedName>
    <definedName name="SHARED_FORMULA_468">#N/A</definedName>
    <definedName name="SHARED_FORMULA_469">#N/A</definedName>
    <definedName name="SHARED_FORMULA_47">#N/A</definedName>
    <definedName name="SHARED_FORMULA_470">#N/A</definedName>
    <definedName name="SHARED_FORMULA_471">#N/A</definedName>
    <definedName name="SHARED_FORMULA_472">#N/A</definedName>
    <definedName name="SHARED_FORMULA_473">#N/A</definedName>
    <definedName name="SHARED_FORMULA_474">#N/A</definedName>
    <definedName name="SHARED_FORMULA_475">#N/A</definedName>
    <definedName name="SHARED_FORMULA_476">#N/A</definedName>
    <definedName name="SHARED_FORMULA_477">#N/A</definedName>
    <definedName name="SHARED_FORMULA_478">#N/A</definedName>
    <definedName name="SHARED_FORMULA_479">#N/A</definedName>
    <definedName name="SHARED_FORMULA_48">#N/A</definedName>
    <definedName name="SHARED_FORMULA_480">#N/A</definedName>
    <definedName name="SHARED_FORMULA_481">#N/A</definedName>
    <definedName name="SHARED_FORMULA_482">#N/A</definedName>
    <definedName name="SHARED_FORMULA_483">#N/A</definedName>
    <definedName name="SHARED_FORMULA_484">#N/A</definedName>
    <definedName name="SHARED_FORMULA_485">#N/A</definedName>
    <definedName name="SHARED_FORMULA_486">#N/A</definedName>
    <definedName name="SHARED_FORMULA_487">#N/A</definedName>
    <definedName name="SHARED_FORMULA_488">#N/A</definedName>
    <definedName name="SHARED_FORMULA_489">#N/A</definedName>
    <definedName name="SHARED_FORMULA_49">#N/A</definedName>
    <definedName name="SHARED_FORMULA_490">#N/A</definedName>
    <definedName name="SHARED_FORMULA_491">#N/A</definedName>
    <definedName name="SHARED_FORMULA_492">#N/A</definedName>
    <definedName name="SHARED_FORMULA_493">#N/A</definedName>
    <definedName name="SHARED_FORMULA_494">#N/A</definedName>
    <definedName name="SHARED_FORMULA_495">#N/A</definedName>
    <definedName name="SHARED_FORMULA_496">#N/A</definedName>
    <definedName name="SHARED_FORMULA_497">#N/A</definedName>
    <definedName name="SHARED_FORMULA_498">#N/A</definedName>
    <definedName name="SHARED_FORMULA_499">#N/A</definedName>
    <definedName name="SHARED_FORMULA_5">#N/A</definedName>
    <definedName name="SHARED_FORMULA_50">#N/A</definedName>
    <definedName name="SHARED_FORMULA_500">#N/A</definedName>
    <definedName name="SHARED_FORMULA_501">#N/A</definedName>
    <definedName name="SHARED_FORMULA_502">#N/A</definedName>
    <definedName name="SHARED_FORMULA_503">#N/A</definedName>
    <definedName name="SHARED_FORMULA_504">#N/A</definedName>
    <definedName name="SHARED_FORMULA_505">#N/A</definedName>
    <definedName name="SHARED_FORMULA_506">#N/A</definedName>
    <definedName name="SHARED_FORMULA_507">#N/A</definedName>
    <definedName name="SHARED_FORMULA_508">#N/A</definedName>
    <definedName name="SHARED_FORMULA_509">#N/A</definedName>
    <definedName name="SHARED_FORMULA_51">#N/A</definedName>
    <definedName name="SHARED_FORMULA_510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SS" localSheetId="7">#REF!</definedName>
    <definedName name="SS" localSheetId="2">#REF!</definedName>
    <definedName name="SS">#REF!</definedName>
    <definedName name="SSS" localSheetId="7">#REF!</definedName>
    <definedName name="SSS" localSheetId="2">#REF!</definedName>
    <definedName name="SSS">#REF!</definedName>
    <definedName name="SSSSS" localSheetId="7">#REF!</definedName>
    <definedName name="SSSSS" localSheetId="2">#REF!</definedName>
    <definedName name="SSSSS">#REF!</definedName>
    <definedName name="SSSSSSS" localSheetId="7">#REF!</definedName>
    <definedName name="SSSSSSS" localSheetId="2">#REF!</definedName>
    <definedName name="SSSSSSS">#REF!</definedName>
    <definedName name="START" localSheetId="7">#REF!</definedName>
    <definedName name="START" localSheetId="2">#REF!</definedName>
    <definedName name="START">#REF!</definedName>
    <definedName name="STATUS" localSheetId="7">#REF!</definedName>
    <definedName name="STATUS" localSheetId="2">#REF!</definedName>
    <definedName name="STATUS">#REF!</definedName>
    <definedName name="T" localSheetId="7">#REF!</definedName>
    <definedName name="T" localSheetId="2">#REF!</definedName>
    <definedName name="T">#REF!</definedName>
    <definedName name="TECH" localSheetId="7">#REF!</definedName>
    <definedName name="TECH" localSheetId="2">#REF!</definedName>
    <definedName name="TECH">#REF!</definedName>
    <definedName name="teste" localSheetId="7">#REF!</definedName>
    <definedName name="teste" localSheetId="2">#REF!</definedName>
    <definedName name="teste">#REF!</definedName>
    <definedName name="teste1" localSheetId="7">#REF!</definedName>
    <definedName name="teste1" localSheetId="2">#REF!</definedName>
    <definedName name="teste1">#REF!</definedName>
    <definedName name="teste2" localSheetId="7">'[3]CAPA -1'!#REF!</definedName>
    <definedName name="teste2" localSheetId="2">'[3]CAPA -1'!#REF!</definedName>
    <definedName name="teste2">'[3]CAPA -1'!#REF!</definedName>
    <definedName name="teste3" localSheetId="7">#REF!</definedName>
    <definedName name="teste3" localSheetId="2">#REF!</definedName>
    <definedName name="teste3">#REF!</definedName>
    <definedName name="TESTE4" localSheetId="7">#REF!</definedName>
    <definedName name="TESTE4" localSheetId="2">#REF!</definedName>
    <definedName name="TESTE4">#REF!</definedName>
    <definedName name="TESTE5" localSheetId="7">#REF!</definedName>
    <definedName name="TESTE5" localSheetId="2">#REF!</definedName>
    <definedName name="TESTE5">#REF!</definedName>
    <definedName name="_xlnm.Print_Titles" localSheetId="7">'Anexo 7- cronograma'!$A:$E,'Anexo 7- cronograma'!$1:$5</definedName>
    <definedName name="wrn.GERAL." localSheetId="7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ERAL2" localSheetId="7" hidden="1">{#N/A,#N/A,FALSE,"ET-CAPA";#N/A,#N/A,FALSE,"ET-PAG1";#N/A,#N/A,FALSE,"ET-PAG2";#N/A,#N/A,FALSE,"ET-PAG3";#N/A,#N/A,FALSE,"ET-PAG4";#N/A,#N/A,FALSE,"ET-PAG5"}</definedName>
    <definedName name="wrn.GERAL2" hidden="1">{#N/A,#N/A,FALSE,"ET-CAPA";#N/A,#N/A,FALSE,"ET-PAG1";#N/A,#N/A,FALSE,"ET-PAG2";#N/A,#N/A,FALSE,"ET-PAG3";#N/A,#N/A,FALSE,"ET-PAG4";#N/A,#N/A,FALSE,"ET-PAG5"}</definedName>
    <definedName name="X" localSheetId="7">#REF!</definedName>
    <definedName name="X" localSheetId="2">#REF!</definedName>
    <definedName name="X">#REF!</definedName>
  </definedNames>
  <calcPr calcId="152511"/>
</workbook>
</file>

<file path=xl/calcChain.xml><?xml version="1.0" encoding="utf-8"?>
<calcChain xmlns="http://schemas.openxmlformats.org/spreadsheetml/2006/main">
  <c r="E253" i="11" l="1"/>
  <c r="E252" i="11"/>
  <c r="E251" i="11"/>
  <c r="C8" i="8"/>
  <c r="B8" i="8"/>
  <c r="A2" i="7"/>
  <c r="C5" i="7" l="1"/>
  <c r="D6" i="7"/>
  <c r="D5" i="7"/>
  <c r="D9" i="7"/>
  <c r="D11" i="7"/>
  <c r="D12" i="7"/>
  <c r="D13" i="7"/>
  <c r="D15" i="7"/>
  <c r="D14" i="7"/>
  <c r="D16" i="7"/>
  <c r="D17" i="7"/>
  <c r="D18" i="7"/>
  <c r="D19" i="7"/>
  <c r="D20" i="7"/>
  <c r="D21" i="7"/>
  <c r="C14" i="7" l="1"/>
  <c r="C15" i="7"/>
  <c r="C16" i="7"/>
  <c r="C17" i="7"/>
  <c r="F22" i="7"/>
  <c r="C9" i="7" s="1"/>
  <c r="D8" i="7"/>
  <c r="C8" i="7" s="1"/>
  <c r="D7" i="7"/>
  <c r="C7" i="7" s="1"/>
  <c r="C6" i="7"/>
  <c r="I45" i="10"/>
  <c r="J42" i="10"/>
  <c r="I43" i="10"/>
  <c r="J43" i="10" s="1"/>
  <c r="G43" i="10"/>
  <c r="I41" i="10"/>
  <c r="J41" i="10" s="1"/>
  <c r="I40" i="10"/>
  <c r="J40" i="10" s="1"/>
  <c r="I38" i="10"/>
  <c r="J38" i="10" s="1"/>
  <c r="I39" i="10"/>
  <c r="J39" i="10" s="1"/>
  <c r="G39" i="10"/>
  <c r="G41" i="10"/>
  <c r="G40" i="10"/>
  <c r="J95" i="11"/>
  <c r="J98" i="11"/>
  <c r="J110" i="11"/>
  <c r="J113" i="11"/>
  <c r="J118" i="11"/>
  <c r="J121" i="11"/>
  <c r="J125" i="11"/>
  <c r="J128" i="11"/>
  <c r="J133" i="11"/>
  <c r="J135" i="11"/>
  <c r="J136" i="11"/>
  <c r="J141" i="11"/>
  <c r="J151" i="11"/>
  <c r="J194" i="11"/>
  <c r="J199" i="11"/>
  <c r="J201" i="11"/>
  <c r="J216" i="11"/>
  <c r="J218" i="11"/>
  <c r="J219" i="11"/>
  <c r="J217" i="11"/>
  <c r="J211" i="11"/>
  <c r="J210" i="11" s="1"/>
  <c r="J205" i="11"/>
  <c r="J204" i="11"/>
  <c r="H22" i="10"/>
  <c r="H21" i="10"/>
  <c r="H20" i="10"/>
  <c r="G22" i="10"/>
  <c r="G21" i="10"/>
  <c r="I21" i="10" s="1"/>
  <c r="J21" i="10" s="1"/>
  <c r="G20" i="10"/>
  <c r="I20" i="10" s="1"/>
  <c r="J20" i="10" s="1"/>
  <c r="J91" i="11"/>
  <c r="J85" i="11"/>
  <c r="J79" i="11"/>
  <c r="C13" i="7" l="1"/>
  <c r="C12" i="7"/>
  <c r="C11" i="7"/>
  <c r="C21" i="7"/>
  <c r="C20" i="7"/>
  <c r="C19" i="7"/>
  <c r="C18" i="7"/>
  <c r="I22" i="10"/>
  <c r="J22" i="10" s="1"/>
  <c r="J120" i="11"/>
  <c r="J119" i="11"/>
  <c r="J149" i="11"/>
  <c r="J150" i="11"/>
  <c r="G27" i="10" l="1"/>
  <c r="J148" i="11"/>
  <c r="D8" i="8"/>
  <c r="F8" i="8"/>
  <c r="I8" i="8"/>
  <c r="B7" i="8"/>
  <c r="B6" i="8"/>
  <c r="C29" i="6"/>
  <c r="D29" i="6"/>
  <c r="D29" i="5"/>
  <c r="C41" i="5"/>
  <c r="D41" i="5"/>
  <c r="H34" i="4"/>
  <c r="H19" i="10"/>
  <c r="H18" i="10"/>
  <c r="H17" i="10"/>
  <c r="H16" i="10"/>
  <c r="H15" i="10"/>
  <c r="H14" i="10"/>
  <c r="H13" i="10"/>
  <c r="H12" i="10"/>
  <c r="H11" i="10"/>
  <c r="H10" i="10"/>
  <c r="H9" i="10"/>
  <c r="H8" i="10"/>
  <c r="K8" i="8" l="1"/>
  <c r="G31" i="10"/>
  <c r="J200" i="11"/>
  <c r="G38" i="10" s="1"/>
  <c r="J193" i="11"/>
  <c r="J192" i="11" s="1"/>
  <c r="G37" i="10" s="1"/>
  <c r="J187" i="11"/>
  <c r="J186" i="11"/>
  <c r="J185" i="11" s="1"/>
  <c r="G36" i="10" s="1"/>
  <c r="J180" i="11"/>
  <c r="J179" i="11"/>
  <c r="J173" i="11"/>
  <c r="J172" i="11"/>
  <c r="J171" i="11" s="1"/>
  <c r="G34" i="10" s="1"/>
  <c r="J166" i="11"/>
  <c r="J165" i="11"/>
  <c r="J159" i="11"/>
  <c r="J158" i="11"/>
  <c r="J143" i="11"/>
  <c r="J142" i="11"/>
  <c r="J134" i="11"/>
  <c r="G29" i="10" s="1"/>
  <c r="J127" i="11"/>
  <c r="J126" i="11"/>
  <c r="G28" i="10" s="1"/>
  <c r="J112" i="11"/>
  <c r="J111" i="11"/>
  <c r="J105" i="11"/>
  <c r="J104" i="11"/>
  <c r="J97" i="11"/>
  <c r="J96" i="11"/>
  <c r="J73" i="11"/>
  <c r="J72" i="11" s="1"/>
  <c r="G19" i="10" s="1"/>
  <c r="I19" i="10" s="1"/>
  <c r="J19" i="10" s="1"/>
  <c r="J67" i="11"/>
  <c r="J66" i="11" s="1"/>
  <c r="G18" i="10" s="1"/>
  <c r="I18" i="10" s="1"/>
  <c r="J61" i="11"/>
  <c r="J60" i="11" s="1"/>
  <c r="G17" i="10" s="1"/>
  <c r="I17" i="10" s="1"/>
  <c r="J55" i="11"/>
  <c r="J54" i="11" s="1"/>
  <c r="G16" i="10" s="1"/>
  <c r="I16" i="10" s="1"/>
  <c r="J16" i="10" s="1"/>
  <c r="J49" i="11"/>
  <c r="J48" i="11" s="1"/>
  <c r="G15" i="10" s="1"/>
  <c r="I15" i="10" s="1"/>
  <c r="J15" i="10" s="1"/>
  <c r="J43" i="11"/>
  <c r="J42" i="11" s="1"/>
  <c r="G14" i="10" s="1"/>
  <c r="I14" i="10" s="1"/>
  <c r="J14" i="10" s="1"/>
  <c r="J37" i="11"/>
  <c r="J36" i="11" s="1"/>
  <c r="G13" i="10" s="1"/>
  <c r="I13" i="10" s="1"/>
  <c r="J13" i="10" s="1"/>
  <c r="J31" i="11"/>
  <c r="J30" i="11" s="1"/>
  <c r="G12" i="10" s="1"/>
  <c r="I12" i="10" s="1"/>
  <c r="J12" i="10" s="1"/>
  <c r="J25" i="11"/>
  <c r="J24" i="11" s="1"/>
  <c r="G11" i="10" s="1"/>
  <c r="I11" i="10" s="1"/>
  <c r="J11" i="10" s="1"/>
  <c r="J19" i="11"/>
  <c r="J18" i="11" s="1"/>
  <c r="G10" i="10" s="1"/>
  <c r="I10" i="10" s="1"/>
  <c r="J13" i="11"/>
  <c r="J12" i="11" s="1"/>
  <c r="G9" i="10" s="1"/>
  <c r="I9" i="10" s="1"/>
  <c r="J7" i="11"/>
  <c r="J6" i="11" s="1"/>
  <c r="G8" i="10" s="1"/>
  <c r="I8" i="10" s="1"/>
  <c r="J8" i="10" s="1"/>
  <c r="J157" i="11" l="1"/>
  <c r="G32" i="10" s="1"/>
  <c r="J10" i="10"/>
  <c r="J9" i="10"/>
  <c r="J103" i="11"/>
  <c r="G25" i="10" s="1"/>
  <c r="G26" i="10"/>
  <c r="J178" i="11"/>
  <c r="G35" i="10" s="1"/>
  <c r="G24" i="10"/>
  <c r="G30" i="10"/>
  <c r="J164" i="11"/>
  <c r="G33" i="10" s="1"/>
  <c r="J17" i="10"/>
  <c r="J18" i="10"/>
  <c r="H33" i="9"/>
  <c r="H32" i="9"/>
  <c r="H31" i="9"/>
  <c r="H30" i="9"/>
  <c r="H29" i="9"/>
  <c r="H19" i="9"/>
  <c r="H34" i="9" s="1"/>
  <c r="I7" i="10" l="1"/>
  <c r="J7" i="10" s="1"/>
  <c r="H25" i="9"/>
  <c r="J25" i="9" s="1"/>
  <c r="C6" i="8" l="1"/>
  <c r="J4" i="10"/>
  <c r="A3" i="8"/>
  <c r="I7" i="8"/>
  <c r="I6" i="8"/>
  <c r="H33" i="4" l="1"/>
  <c r="H32" i="4"/>
  <c r="H31" i="4"/>
  <c r="H30" i="4"/>
  <c r="H29" i="4"/>
  <c r="H19" i="4"/>
  <c r="H25" i="4" s="1"/>
  <c r="J5" i="10" s="1"/>
  <c r="I27" i="10" l="1"/>
  <c r="I28" i="10"/>
  <c r="I31" i="10"/>
  <c r="J31" i="10" s="1"/>
  <c r="I29" i="10"/>
  <c r="I35" i="10"/>
  <c r="J35" i="10" s="1"/>
  <c r="I34" i="10"/>
  <c r="J34" i="10" s="1"/>
  <c r="I30" i="10"/>
  <c r="J30" i="10" s="1"/>
  <c r="I26" i="10"/>
  <c r="J26" i="10" s="1"/>
  <c r="I24" i="10"/>
  <c r="J24" i="10" s="1"/>
  <c r="I37" i="10"/>
  <c r="J37" i="10" s="1"/>
  <c r="I36" i="10"/>
  <c r="J36" i="10" s="1"/>
  <c r="I33" i="10"/>
  <c r="I25" i="10"/>
  <c r="I32" i="10"/>
  <c r="J25" i="4"/>
  <c r="F40" i="6"/>
  <c r="E40" i="6"/>
  <c r="D40" i="6"/>
  <c r="C40" i="6"/>
  <c r="F36" i="6"/>
  <c r="D36" i="6"/>
  <c r="C36" i="6"/>
  <c r="E36" i="6" s="1"/>
  <c r="E35" i="6"/>
  <c r="E34" i="6"/>
  <c r="E33" i="6"/>
  <c r="E32" i="6"/>
  <c r="E31" i="6"/>
  <c r="F29" i="6"/>
  <c r="E29" i="6"/>
  <c r="E28" i="6"/>
  <c r="E27" i="6"/>
  <c r="E26" i="6"/>
  <c r="E25" i="6"/>
  <c r="E24" i="6"/>
  <c r="E23" i="6"/>
  <c r="E22" i="6"/>
  <c r="E21" i="6"/>
  <c r="E20" i="6"/>
  <c r="E19" i="6"/>
  <c r="F17" i="6"/>
  <c r="F41" i="6" s="1"/>
  <c r="E17" i="6"/>
  <c r="D17" i="6"/>
  <c r="D41" i="6" s="1"/>
  <c r="C17" i="6"/>
  <c r="C41" i="6" s="1"/>
  <c r="F17" i="5"/>
  <c r="E17" i="5"/>
  <c r="D17" i="5"/>
  <c r="C17" i="5"/>
  <c r="D10" i="7" l="1"/>
  <c r="J32" i="10"/>
  <c r="J33" i="10"/>
  <c r="J28" i="10"/>
  <c r="J25" i="10"/>
  <c r="J29" i="10"/>
  <c r="E41" i="6"/>
  <c r="C10" i="7" l="1"/>
  <c r="D23" i="7"/>
  <c r="F6" i="8"/>
  <c r="D6" i="8"/>
  <c r="C23" i="7" l="1"/>
  <c r="E22" i="7"/>
  <c r="J27" i="10"/>
  <c r="I23" i="10" s="1"/>
  <c r="J23" i="10" s="1"/>
  <c r="K6" i="8"/>
  <c r="C7" i="8" l="1"/>
  <c r="C9" i="8" s="1"/>
  <c r="I47" i="10" l="1"/>
  <c r="I46" i="10" s="1"/>
  <c r="F7" i="8"/>
  <c r="F9" i="8" s="1"/>
  <c r="G9" i="8" s="1"/>
  <c r="D7" i="8"/>
  <c r="N6" i="8" s="1"/>
  <c r="N7" i="8" s="1"/>
  <c r="K7" i="8" l="1"/>
  <c r="D9" i="8"/>
  <c r="E9" i="8" s="1"/>
  <c r="E10" i="8" s="1"/>
  <c r="G10" i="8" s="1"/>
  <c r="D10" i="8" l="1"/>
  <c r="F10" i="8" s="1"/>
</calcChain>
</file>

<file path=xl/sharedStrings.xml><?xml version="1.0" encoding="utf-8"?>
<sst xmlns="http://schemas.openxmlformats.org/spreadsheetml/2006/main" count="1457" uniqueCount="404">
  <si>
    <t>Obra</t>
  </si>
  <si>
    <t>Bancos</t>
  </si>
  <si>
    <t>B.D.I.</t>
  </si>
  <si>
    <t>Encargos Sociais</t>
  </si>
  <si>
    <t>Valor Final do Orçamento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</si>
  <si>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</si>
  <si>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</si>
  <si>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</si>
  <si>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</si>
  <si>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</si>
  <si>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</si>
  <si>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</si>
  <si>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</si>
  <si>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</si>
  <si>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 </t>
  </si>
  <si>
    <t/>
  </si>
  <si>
    <t xml:space="preserve"> JFES-CAB-004 </t>
  </si>
  <si>
    <t>Próprio</t>
  </si>
  <si>
    <t>UND</t>
  </si>
  <si>
    <t xml:space="preserve"> JFES-CAB-005 </t>
  </si>
  <si>
    <t xml:space="preserve"> JFES-CAB-006 </t>
  </si>
  <si>
    <t>SINAPI</t>
  </si>
  <si>
    <t>M</t>
  </si>
  <si>
    <t>UN</t>
  </si>
  <si>
    <t xml:space="preserve"> JFES-CAB-009 </t>
  </si>
  <si>
    <t xml:space="preserve"> JFES-CAB-010 </t>
  </si>
  <si>
    <t>CABO ÓPTICO multimodo OM4 12F, com 10m de comprimento e terminações MPO nas extremidades</t>
  </si>
  <si>
    <t xml:space="preserve"> JFES-CAB-011 </t>
  </si>
  <si>
    <t>CABO ÓPTICO multimodo OM4 12F, com 5m de comprimento e terminações MPO nas extremidades</t>
  </si>
  <si>
    <t xml:space="preserve"> JFES-CAB-013 </t>
  </si>
  <si>
    <t>CABO ÓPTICO multimodo OM4 12F, com 45m de comprimento e terminações MPO nas extremidades</t>
  </si>
  <si>
    <t>Total sem BDI</t>
  </si>
  <si>
    <t>Total do BDI</t>
  </si>
  <si>
    <t>Total Geral</t>
  </si>
  <si>
    <t>Composições Analíticas com Preço Unitário</t>
  </si>
  <si>
    <t>Composições Principais</t>
  </si>
  <si>
    <t>Tipo</t>
  </si>
  <si>
    <t>Composição</t>
  </si>
  <si>
    <t>INES - INSTALAÇÕES ESPECIAIS</t>
  </si>
  <si>
    <t>Composição Auxiliar</t>
  </si>
  <si>
    <t xml:space="preserve"> 88266 </t>
  </si>
  <si>
    <t>ELETROTÉCNICO COM ENCARGOS COMPLEMENTARES</t>
  </si>
  <si>
    <t>Livro SINAPI: Cálculos e Parâmetros</t>
  </si>
  <si>
    <t>H</t>
  </si>
  <si>
    <t xml:space="preserve"> 88243 </t>
  </si>
  <si>
    <t>AJUDANTE ESPECIALIZADO COM ENCARGOS COMPLEMENTARES</t>
  </si>
  <si>
    <t>Insumo</t>
  </si>
  <si>
    <t>Material</t>
  </si>
  <si>
    <t xml:space="preserve"> JFES-INS-CAB-007 </t>
  </si>
  <si>
    <t xml:space="preserve"> 058975 </t>
  </si>
  <si>
    <t>SBC</t>
  </si>
  <si>
    <t>RACK - ORGANIZADOR HORIZONTAL DE CABOS 1 U</t>
  </si>
  <si>
    <t xml:space="preserve"> 88247 </t>
  </si>
  <si>
    <t>AUXILIAR DE ELETRICISTA COM ENCARGOS COMPLEMENTARES</t>
  </si>
  <si>
    <t xml:space="preserve"> 88264 </t>
  </si>
  <si>
    <t>ELETRICISTA COM ENCARGOS COMPLEMENTARES</t>
  </si>
  <si>
    <t xml:space="preserve"> JFES-INS-CAB-004 </t>
  </si>
  <si>
    <t xml:space="preserve"> JFES-INS-CAB-006 </t>
  </si>
  <si>
    <t xml:space="preserve"> JFES-INS-CAB-008 </t>
  </si>
  <si>
    <t xml:space="preserve"> JFES-INS-CAB-010 </t>
  </si>
  <si>
    <t>JUSTIÇA FEDERAL 
SEÇÃO JUDICIÁRIA DO ESPÍRITO SANTO</t>
  </si>
  <si>
    <t>Em que:</t>
  </si>
  <si>
    <t>G = taxa representativa de Garantias;</t>
  </si>
  <si>
    <t>PV = Preço de Venda;</t>
  </si>
  <si>
    <t>AC = taxa representativa das despesas de rateio da Administração Central;</t>
  </si>
  <si>
    <t>DF = taxa representativa das Despesas Financeiras;</t>
  </si>
  <si>
    <t>CD = Custo Direto;</t>
  </si>
  <si>
    <t>S = taxa representativa de Seguros;</t>
  </si>
  <si>
    <t>L = taxa representativa do Lucro;</t>
  </si>
  <si>
    <t>BDI = Benefício e Despesas Indiretas (lucro e despesas indiretas);</t>
  </si>
  <si>
    <t>R = taxa representativa de Riscos;</t>
  </si>
  <si>
    <t>I = taxa representativa da incidência de Impostos.</t>
  </si>
  <si>
    <t>NOTA: A fórmula adotada para o cálculo do BDI é a desenvolvido pelo Tribunal de Contas da União - TCU, apresentado no âmbito do acórdão TC 2622/2013.</t>
  </si>
  <si>
    <t>PERCENTUAIS DOS COMPONENTES DO BDI SUGERIDOS PELO TCU</t>
  </si>
  <si>
    <t>DESCRIÇÃO</t>
  </si>
  <si>
    <t>1º QUARTIL</t>
  </si>
  <si>
    <t>3º QUARTIL</t>
  </si>
  <si>
    <t>MÉDIO</t>
  </si>
  <si>
    <t>ADOTADO</t>
  </si>
  <si>
    <t>ADMINISTRAÇÃO CENTRAL - LUCRO</t>
  </si>
  <si>
    <t>A. Central</t>
  </si>
  <si>
    <t>Lucro</t>
  </si>
  <si>
    <t xml:space="preserve">CONSTRUÇÃO DE EDIFÍCIOS </t>
  </si>
  <si>
    <t>DESPESAS FINANCEIRAS</t>
  </si>
  <si>
    <t>SEGURO + GARANTIAS</t>
  </si>
  <si>
    <t>RISCOS</t>
  </si>
  <si>
    <t>PERCENTUAL TOTAL DOS TRIBUTOS:</t>
  </si>
  <si>
    <t>ISS</t>
  </si>
  <si>
    <t>PIS</t>
  </si>
  <si>
    <t>CONFINS</t>
  </si>
  <si>
    <t>CPRB (No caso de desoneração da folha de pagamento)</t>
  </si>
  <si>
    <r>
      <t xml:space="preserve">PERCENTUAL DE BDI CALCULADO </t>
    </r>
    <r>
      <rPr>
        <sz val="20"/>
        <color theme="3"/>
        <rFont val="Calibri"/>
        <family val="2"/>
      </rPr>
      <t>=&gt;</t>
    </r>
  </si>
  <si>
    <t>RESUMO</t>
  </si>
  <si>
    <t>DESCRIÇÃO DOS ITENS</t>
  </si>
  <si>
    <t>SG = taxa representativa de Seguros + Garantias</t>
  </si>
  <si>
    <t xml:space="preserve">FÓRMULA:  BDI = (((1+AC+SG+R) X (1+DF) X (1+L)) / (1-I))-1 </t>
  </si>
  <si>
    <t>Observações:</t>
  </si>
  <si>
    <r>
      <t xml:space="preserve">1 -  Os percentuais de PIS e COFINS adotados referem-se a pessoas jurídcas sujeitas ao </t>
    </r>
    <r>
      <rPr>
        <b/>
        <sz val="10"/>
        <rFont val="Arial"/>
        <family val="2"/>
      </rPr>
      <t>regime de incidência cumulativa</t>
    </r>
    <r>
      <rPr>
        <sz val="10"/>
        <rFont val="Arial"/>
        <family val="2"/>
      </rPr>
      <t>. Eventuais ajustes devem ser feitos pelos lictantes de acordo com sua situação tributária.</t>
    </r>
  </si>
  <si>
    <t xml:space="preserve">4 - Para alterar os percentuais adotados para a composição de BDI, utllizar as células de cor </t>
  </si>
  <si>
    <t>5 - Alterar o nome e o CREA/CAU do autor da planilha.</t>
  </si>
  <si>
    <t>AUTOR DA PLANILHA REFERENCIAL DE BDI</t>
  </si>
  <si>
    <t>ENG. CIVIL DÉBORA RANGEL MACHADO SARDINHA</t>
  </si>
  <si>
    <t>CREA Nº 5.488D/ES</t>
  </si>
  <si>
    <t>ENCARGOS SOCIAIS SOBRE A MÃO DE OBRA - NÃO OPTANTES SIMPLES</t>
  </si>
  <si>
    <t>CÓDIGO</t>
  </si>
  <si>
    <t>COM DESONERAÇÃO</t>
  </si>
  <si>
    <t>SEM DESONERAÇÃO</t>
  </si>
  <si>
    <t>HORISTA</t>
  </si>
  <si>
    <t>MENSALISTA</t>
  </si>
  <si>
    <t>%</t>
  </si>
  <si>
    <t>GRUPO A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</si>
  <si>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</si>
  <si>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</si>
  <si>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</si>
  <si>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</si>
  <si>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</si>
  <si>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</si>
  <si>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</si>
  <si>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</si>
  <si>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</si>
  <si>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</si>
  <si>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</si>
  <si>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</si>
  <si>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</si>
  <si>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</si>
  <si>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</si>
  <si>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</si>
  <si>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</si>
  <si>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</si>
  <si>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A</t>
  </si>
  <si>
    <t>TOTAL</t>
  </si>
  <si>
    <t>GRUPO B</t>
  </si>
  <si>
    <t>B1</t>
  </si>
  <si>
    <t>Repouso semanal remunerado</t>
  </si>
  <si>
    <t>Não incide</t>
  </si>
  <si>
    <t>B2</t>
  </si>
  <si>
    <t>Feriados</t>
  </si>
  <si>
    <t>B3</t>
  </si>
  <si>
    <t>Auxílio - 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</si>
  <si>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</si>
  <si>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</si>
  <si>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</si>
  <si>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</si>
  <si>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</si>
  <si>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</si>
  <si>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</si>
  <si>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</si>
  <si>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</si>
  <si>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</si>
  <si>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</si>
  <si>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</si>
  <si>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</si>
  <si>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</si>
  <si>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</si>
  <si>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</si>
  <si>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</si>
  <si>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</si>
  <si>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</si>
  <si>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</si>
  <si>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</si>
  <si>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</si>
  <si>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</si>
  <si>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</si>
  <si>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</si>
  <si>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</si>
  <si>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</si>
  <si>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GRUPO D</t>
  </si>
  <si>
    <t>D1</t>
  </si>
  <si>
    <t>Reincidência de Grupo A sobre Grupo B (sem considerar INNS sobre 13º, conforme Lei nº 14.973/2024)</t>
  </si>
  <si>
    <t>D2</t>
  </si>
  <si>
    <t>Reincidência de Grupo A sobre Aviso prévio Trabalhado e Reincidência de FGTS sobre aviso prévio indenizado</t>
  </si>
  <si>
    <t>D</t>
  </si>
  <si>
    <t>TOTAL (A+B+C+D)</t>
  </si>
  <si>
    <t>Destacar somente as colunas que representem a situação da licitante (desonerado ou Não desonerado)</t>
  </si>
  <si>
    <t>Caso optante pelo SIMPLES, utilizar o Anexo 5.1</t>
  </si>
  <si>
    <t>ANEXO 5.1</t>
  </si>
  <si>
    <t>ENCARGOS SOCIAIS SOBRE A MÃO DE OBRA - OPTANTES SIMPLES</t>
  </si>
  <si>
    <t>Reincidência de Grupo A sobre Grupo B</t>
  </si>
  <si>
    <t>Caso não seja optante pelo SIMPLES, utilizar o Anexo 5</t>
  </si>
  <si>
    <t>JUSTIÇA FEDERAL DE PRIMEIRO GRAU
Seção Judiciária do Espírito Santo
Anexo 6 - TABELA BÁSICA DE PAGAMENTOS</t>
  </si>
  <si>
    <t>ITEM</t>
  </si>
  <si>
    <t>DESCRIÇÃO DOS SERVIÇOS</t>
  </si>
  <si>
    <t xml:space="preserve">% </t>
  </si>
  <si>
    <t>(R$)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</si>
  <si>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</si>
  <si>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</si>
  <si>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</si>
  <si>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</si>
  <si>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</si>
  <si>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</si>
  <si>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</si>
  <si>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</si>
  <si>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</si>
  <si>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Notas</t>
  </si>
  <si>
    <t>A Contratada deverá apresentar Tabela de Pagamentos como condição para emissão da Ordem de Início dos Serviços</t>
  </si>
  <si>
    <t>Para elaboração da sua Tabela, a Contratada deverá aplicar os percentuais constantes na Tabela Básica do Anexo 6 sobre o preço global contratado.</t>
  </si>
  <si>
    <t>A Contratada não poderá alterar os percentuais constantes na Tabela Básica do Anexo 6. No entanto, poderá desmembrar eventos em outros menores, mantendo-se os totais dos subitens principais.</t>
  </si>
  <si>
    <t>A Tabela apresentada deverá ser aprovada pelo gestor do contrato</t>
  </si>
  <si>
    <t xml:space="preserve">JUSTIÇA FEDERAL DE PRIMEIRO GRAU
Seção Judiciária do Espírito Santo
</t>
  </si>
  <si>
    <t>ANEXO 07</t>
  </si>
  <si>
    <t>CRONOGRAMA FÍSICO-FINANCEIRO BÁSICO</t>
  </si>
  <si>
    <t>SERVIÇOS</t>
  </si>
  <si>
    <t>MÊS 1</t>
  </si>
  <si>
    <t>MÊS 2</t>
  </si>
  <si>
    <t>ACUMULADO</t>
  </si>
  <si>
    <t>____________________________________________________________________________________________________________________________________________</t>
  </si>
  <si>
    <t>Autora da Planilha Orçamentária</t>
  </si>
  <si>
    <r>
      <t xml:space="preserve"> </t>
    </r>
    <r>
      <rPr>
        <b/>
        <sz val="10"/>
        <rFont val="Arial"/>
        <family val="2"/>
      </rPr>
      <t>Débora Rangel Machado Sardinha</t>
    </r>
    <r>
      <rPr>
        <sz val="10"/>
        <rFont val="Arial"/>
        <family val="1"/>
      </rPr>
      <t xml:space="preserve">
Engenheira Civil / CREA-ES 5488-D</t>
    </r>
  </si>
  <si>
    <t>Alterar o nome e o Conselho Profissional competente do autor da planilha orçamentária, na proposta da licitação</t>
  </si>
  <si>
    <t xml:space="preserve"> Prazo para execução dos serviços deverá ser de, no máximo, 60 dias</t>
  </si>
  <si>
    <t>Não poderão integrar as medições, materiais postos na obra. Para faturamento, os serviços deverão estar testados e aprovados.</t>
  </si>
  <si>
    <t>10</t>
  </si>
  <si>
    <t>11</t>
  </si>
  <si>
    <t>N/A</t>
  </si>
  <si>
    <t>3 -  Optantes pelo SIMPLES nacional, devem indicar as alíquotas efetivas dos impostos, conforme seu faturamento dos últimos 12 meses</t>
  </si>
  <si>
    <r>
      <t>ANEXO 3.1
COMPOSIÇÃO DA TAXA DE BENEFÍCIOS E DESPESAS INDIRETA -</t>
    </r>
    <r>
      <rPr>
        <b/>
        <sz val="16"/>
        <color rgb="FFFF0000"/>
        <rFont val="Arial"/>
        <family val="2"/>
      </rPr>
      <t xml:space="preserve"> BDI PARA MERO FORNECIMENTO DE MATERIAIS E EQUIPAMENTOS (diferenciado)</t>
    </r>
  </si>
  <si>
    <r>
      <t xml:space="preserve">3 - Foi considerada a </t>
    </r>
    <r>
      <rPr>
        <b/>
        <sz val="10"/>
        <rFont val="Arial"/>
        <family val="2"/>
      </rPr>
      <t>mão de obra desonerada</t>
    </r>
    <r>
      <rPr>
        <sz val="10"/>
        <rFont val="Arial"/>
        <family val="2"/>
      </rPr>
      <t xml:space="preserve"> na cotação dos serviços. Caso os licitantes trabalhem no regime de desoneração da folha de pagamentos, deverá ser excluído da planilha de composição do BDI o percentual de 2,70%  referente a Contribuição Previdenciária sobre a Receita Bruta - CPRB.</t>
    </r>
  </si>
  <si>
    <t xml:space="preserve">SINAPI - 05/2026 - Espírito Santo
SBC - 06/2026 - Espírito Santo
IOPES - 03/2026 - Espírito Santo
</t>
  </si>
  <si>
    <t>30,08%</t>
  </si>
  <si>
    <t>Desonerado: 
Horista: 102,22%
Mensalista: 61,06%</t>
  </si>
  <si>
    <t>BDI Diferenciado</t>
  </si>
  <si>
    <t xml:space="preserve"> 1 </t>
  </si>
  <si>
    <t>CABEAMENTO ESTRUTURADO - FORNECIMENTO</t>
  </si>
  <si>
    <t xml:space="preserve"> 1.1 </t>
  </si>
  <si>
    <t>FORNECIMENTO DE RACK ABERTO 19" 40U</t>
  </si>
  <si>
    <t xml:space="preserve"> 1.2 </t>
  </si>
  <si>
    <t>FORNECIMENTO DE DISTRIBUIDOR INTERNO ÓTICO (DIO) MÓDULO BASICO DE 48 FIBRAS</t>
  </si>
  <si>
    <t xml:space="preserve"> 1.3 </t>
  </si>
  <si>
    <t>FORNECIMENTO DE PONTO DE CONEXÃO DESCARREGADO 12P BLINDADO CATEGORIA 6A</t>
  </si>
  <si>
    <t xml:space="preserve"> 1.4 </t>
  </si>
  <si>
    <t xml:space="preserve"> JFES-CAB-007 </t>
  </si>
  <si>
    <t>FORNECIMENTO DE CONECTOR GIGALAN FÊMEA BLINDADO CATEGORIA 6A PADRÃO T568A/B.</t>
  </si>
  <si>
    <t xml:space="preserve"> 1.5 </t>
  </si>
  <si>
    <t>FORNECIMENTO DE ORGANIZADOR HORIZONTAL DE CABOS 1U</t>
  </si>
  <si>
    <t xml:space="preserve"> 1.6 </t>
  </si>
  <si>
    <t xml:space="preserve"> JFES-CAB-003 </t>
  </si>
  <si>
    <t>FORNECIMENTO DE CABO DE REDE GIGALAN F/UTP 23AWGX4P CAT. 6A</t>
  </si>
  <si>
    <t xml:space="preserve"> 1.7 </t>
  </si>
  <si>
    <t>FORNECIMENTO DE SERVICE CABLE OM4 12F MM MPO12-UPC(M)/MPO12-UPC(M) 0.8D3/0.8D3 5M UT TIPO B</t>
  </si>
  <si>
    <t xml:space="preserve"> 1.8 </t>
  </si>
  <si>
    <t>FORNECIMENTO DE SERVICE CABLE OM4 12F MM MPO12-UPC(M)/MPO12-UPC(M) 0.8D3/0.8D3 10M UT TIPO B</t>
  </si>
  <si>
    <t xml:space="preserve"> 1.9 </t>
  </si>
  <si>
    <t>FORNECIMENTO DE SERVICE CABLE OM4 12F MM MPO12-UPC(M)/MPO12-UPC(M) 0.8D3/0.8D3 45M UT TIPO B</t>
  </si>
  <si>
    <t xml:space="preserve"> 1.10 </t>
  </si>
  <si>
    <t xml:space="preserve"> 1.11 </t>
  </si>
  <si>
    <t xml:space="preserve"> JFES-CAB-025 </t>
  </si>
  <si>
    <t>FORNECIMENTO DE PATCH PANEL MODULAR DESCARREGADO BLINDADO 24P CATEGORIA 6A</t>
  </si>
  <si>
    <t xml:space="preserve"> 1.12 </t>
  </si>
  <si>
    <t xml:space="preserve"> 2 </t>
  </si>
  <si>
    <t>CABEAMENTO ESTRUTURADO - INSTALAÇÃO</t>
  </si>
  <si>
    <t xml:space="preserve"> 2.1 </t>
  </si>
  <si>
    <t xml:space="preserve"> JFES-CAB-016 </t>
  </si>
  <si>
    <t>INSTALAÇÃO DE RACK ABERTO 19" 40U</t>
  </si>
  <si>
    <t xml:space="preserve"> 2.2 </t>
  </si>
  <si>
    <t xml:space="preserve"> JFES-CAB-014 </t>
  </si>
  <si>
    <t>INSTALAÇÃO DE CABO DE REDE GIGALAN F/UTP 23AWGX4P CAT. 6A</t>
  </si>
  <si>
    <t xml:space="preserve"> 2.3 </t>
  </si>
  <si>
    <t xml:space="preserve"> 2.4 </t>
  </si>
  <si>
    <t xml:space="preserve"> JFES-CAB-017 </t>
  </si>
  <si>
    <t>INSTALAÇÃO DE ORGANIZADOR HORIZONTAL DE CABOS 1U</t>
  </si>
  <si>
    <t xml:space="preserve"> JFES-CAB-018 </t>
  </si>
  <si>
    <t>INSTALAÇÃO DE PATCH PANEL MODULAR DESCARREGADO BLINDADO 24P, COM MONTAGEM DE 24 CONECTORES FÊMEA BLINDADOS CATEGORIA 6A.</t>
  </si>
  <si>
    <t xml:space="preserve"> 2.8 </t>
  </si>
  <si>
    <t xml:space="preserve"> 2.9 </t>
  </si>
  <si>
    <t xml:space="preserve"> 2.10 </t>
  </si>
  <si>
    <t xml:space="preserve"> JFES-CAB-020 </t>
  </si>
  <si>
    <t>INSTALAÇÃO DE PONTO DE CONEXÃO DESCARREGADO 12P BLINDADO, COM MONTAGEM DE 12 CONECTORES FÊMEA BLINDADOS CATEGORIA 6A</t>
  </si>
  <si>
    <t xml:space="preserve"> 2.11 </t>
  </si>
  <si>
    <t xml:space="preserve"> JFES-CAB-021 </t>
  </si>
  <si>
    <t>INSTALAÇÃO DE SERVICE CABLE OM4 12F MM MPO12-UPC(M)/MPO12-UPC(M) 0.8D3/0.8D3 10M UT TIPO B</t>
  </si>
  <si>
    <t xml:space="preserve"> 2.12 </t>
  </si>
  <si>
    <t xml:space="preserve"> JFES-CAB-022 </t>
  </si>
  <si>
    <t>INSTALAÇÃO DE SERVICE CABLE OM4 12F MM MPO12-UPC(M)/MPO12-UPC(M) 0.8D3/0.8D3 5M UT TIPO B</t>
  </si>
  <si>
    <t xml:space="preserve"> 2.13 </t>
  </si>
  <si>
    <t xml:space="preserve"> JFES-CAB-023 </t>
  </si>
  <si>
    <t>INSTALAÇÃO DE SERVICE CABLE OM4 12F MM MPO12-UPC(M)/MPO12-UPC(M) 0.8D3/0.8D3 45M UT TIPO B</t>
  </si>
  <si>
    <t xml:space="preserve"> 2.14 </t>
  </si>
  <si>
    <t xml:space="preserve"> JFES-CAB-031 </t>
  </si>
  <si>
    <t>CERTFICAÇÃO AVULSA DOS PONTOS DE REDE CAT. 6A COM EMISSÃO DE RELATÓRIO DO EQUIPAMENTO DE TESTE</t>
  </si>
  <si>
    <t xml:space="preserve"> 2.15 </t>
  </si>
  <si>
    <t xml:space="preserve"> JFES-CAB-032 </t>
  </si>
  <si>
    <t>CERTFICAÇÃO AVULSA DOS PONTOS DE FIBRA ÓPTICA COM EMISSÃO DE RELATÓRIO DO EQUIPAMENTO DE TESTE</t>
  </si>
  <si>
    <t>RACK 19" TIPO TORRE/COLUNA 40U ABERTO, COM DE GUIAS PARA CABOS VERTICAIS. REF.: GP RACKS</t>
  </si>
  <si>
    <t>PONTO DE CONEXÃO DESCARREGADO 12 POSIÇÕES BLINDADO, REF.: LIGHTERA, CÓD.: 35150514</t>
  </si>
  <si>
    <t xml:space="preserve"> JFES-INS-CAB-011 </t>
  </si>
  <si>
    <t>CONECTORES FÊMEA BLINDADOS GIGALAN CAT. 6A, PADRÃO T568A/B. REF.: LIGHTERA, CÓD.: 35080100</t>
  </si>
  <si>
    <t xml:space="preserve"> JFES-INS-CAB-012 </t>
  </si>
  <si>
    <t>CABO TRANSMISSÃO DE DADOS GIGALAN GREEN F/UTP 23AWGX4P CAT. 6A LSZH-3 CZ</t>
  </si>
  <si>
    <t>PATCH PANEL MODULAR DESCARREGADO 24P BLINDADO. REF.: LIGHTERA, CÓD: 35050000</t>
  </si>
  <si>
    <t>ANEXO 2 - PLANILHA ORÇAMENTÁRIA ESTIMATIVA</t>
  </si>
  <si>
    <t>BDI SERVIÇOS</t>
  </si>
  <si>
    <t>Remover as colunas B e C na proposta da licitante</t>
  </si>
  <si>
    <t>ANEXO 5</t>
  </si>
  <si>
    <t>2 - O ISS não é considerado na composição do BDI para o mero fornecimento de materiais e equipamentos.</t>
  </si>
  <si>
    <t>CONCLUSÃO DA INSTALAÇÃO DOS CABOS ÓTICOS, CONFORME PROJETO</t>
  </si>
  <si>
    <t>CONCLUSÃO DA INSTALAÇÃO DOS CABOS METÁLICOS, CONFORME PROJETO</t>
  </si>
  <si>
    <t>CONCLUSÃO DA INSTALAÇÃO DOS DIOS EM PONTOS DE CONSOLIDAÇÃO DE PISO (PARA FUTURO RACK DE TAPE LIBRARY)</t>
  </si>
  <si>
    <t>CONCLUSÃO DA INSTALAÇÃO DO DIO E CASSETES NO RACK 01, PRESENTE NA SALA TELECOM</t>
  </si>
  <si>
    <t>CONCLUSÃO DA INSTALAÇÃO DOS DIOS E CASSETES NO RACK TELECOM, PRESENTE NO DATACENTER</t>
  </si>
  <si>
    <t>CONCLUSÃO DA INSTALAÇÃO DOS CONECTORES RJ45 FÊMEA CAT. 6A EM PONTOS DE CONSOLIDAÇÃO DE PISO (PARA FUTURO RACK DE SERVIDORES + STORAGE)</t>
  </si>
  <si>
    <t>CONCLUSÃO DA INSTALAÇÃO DOS DIOS EM PONTOS DE CONSOLIDAÇÃO DE PISO (PARA FUTURO RACK DE RISC)</t>
  </si>
  <si>
    <t>CONCLUSÃO DA INSTALAÇÃO DOS CONECTORES RJ45 FÊMEA CAT. 6A EM PONTOS DE CONSOLIDAÇÃO DE PISO (PARA FUTURO RACK DE RISC)</t>
  </si>
  <si>
    <t>CONCLUSÃO DA INSTALAÇÃO DOS CONECTORES RJ45 FÊMEA CAT. 6A EM PONTOS DE CONSOLIDAÇÃO DE PISO (PARA FUTURO RACK DE TAPE LIBRARY)</t>
  </si>
  <si>
    <t>CONCLUSÃO DA MONTAGEM E INSTALAÇÃO DO RACK TELECOM NO DATACENTER</t>
  </si>
  <si>
    <t>12</t>
  </si>
  <si>
    <t>13</t>
  </si>
  <si>
    <t>14</t>
  </si>
  <si>
    <t>15</t>
  </si>
  <si>
    <t>16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</si>
  <si>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</si>
  <si>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</si>
  <si>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</si>
  <si>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</si>
  <si>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</si>
  <si>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</si>
  <si>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</si>
  <si>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 xml:space="preserve"> 2.12</t>
  </si>
  <si>
    <t xml:space="preserve"> 2.13</t>
  </si>
  <si>
    <t xml:space="preserve"> 2.14</t>
  </si>
  <si>
    <t xml:space="preserve"> 2.15</t>
  </si>
  <si>
    <t xml:space="preserve"> 2.2</t>
  </si>
  <si>
    <t xml:space="preserve"> 2.3</t>
  </si>
  <si>
    <t xml:space="preserve"> 2.4</t>
  </si>
  <si>
    <t>CONCLUSÃO DA INSTALAÇÃO DOS PATCH PANEL  E ORGANIZADOR DE CABOS NO RACK 01, PRESENTE NA SALA TELECOM</t>
  </si>
  <si>
    <t>CONCLUSÃO DA INSTALAÇÃO DOS PATCH PANELS E ORGANIZADORES DE CABOS NO RACK TELECOM, PRESENTE NO DATACENTER</t>
  </si>
  <si>
    <t>CONCLUSÃO DA INSTALAÇÃO DOS DIOS EM PONTOS DE CONSOLIDAÇÃO DE PISO (PARA FUTURO RACK DE SERVIDORES + STORAGE)</t>
  </si>
  <si>
    <t>CONCLUSÃO DA CERTIFICAÇÃO DOS PONTOS DE REDE METÁLICA</t>
  </si>
  <si>
    <t>CONCLUSÃO DA CERTIFICAÇÃO DOS PONTOS DE REDE ÓTICA</t>
  </si>
  <si>
    <t xml:space="preserve"> 1.13</t>
  </si>
  <si>
    <t xml:space="preserve"> 1.14</t>
  </si>
  <si>
    <t xml:space="preserve"> 1.15</t>
  </si>
  <si>
    <t xml:space="preserve"> JFES-CAB-036 </t>
  </si>
  <si>
    <t>FORNECIMENTO DE DISTRIBUIDOR INTERNO ÓTICO (DIO) MODULAR HDX II 1U - MÓDULO BÁSICO</t>
  </si>
  <si>
    <t xml:space="preserve"> JFES-CAB-034 </t>
  </si>
  <si>
    <t>FORNECIMENTO DE DIO CASSETE HDX 12F OM4 LC-UPC/MPO12-UPC(F) TIPO B DIRETO</t>
  </si>
  <si>
    <t xml:space="preserve"> JFES-CAB-035 </t>
  </si>
  <si>
    <t>FORNECIMENTO DE DIO CASSETE HDX 12F OM4 LC-UPC/MPO12-UPC(F) TIPO B REVERSO</t>
  </si>
  <si>
    <t xml:space="preserve"> JFES-CAB-037 </t>
  </si>
  <si>
    <t>FORNECIMENTO DE PONTO DE CONEXÃO ÓPTICA TIPO HDX DE 3 POSIÇÕES</t>
  </si>
  <si>
    <t xml:space="preserve"> JFES-CAB-047 </t>
  </si>
  <si>
    <t>FORNECIMENTO DE VELCRO DUPLA FACE 3M 16MM PRETO</t>
  </si>
  <si>
    <t xml:space="preserve"> JFES-CAB-048 </t>
  </si>
  <si>
    <t>FORNECIMENTO DE ABRAÇADEIRA DE NYLON  T-30R 150x3,6MM</t>
  </si>
  <si>
    <t xml:space="preserve"> JFES-INS-CAB-015 </t>
  </si>
  <si>
    <t>DIO MODULAR HDX II 1U - MÓDULO BÁSICO, REF.: FURUKAWA (35265111))</t>
  </si>
  <si>
    <t xml:space="preserve"> JFES-INS-CAB-013 </t>
  </si>
  <si>
    <t>DIO CASSETE HDX 12F OM4 LC-UPC/MPO12-UPC(F) TIPO B DIRETO, REF.: FURUKAWA (35260429))</t>
  </si>
  <si>
    <t xml:space="preserve"> JFES-INS-CAB-014 </t>
  </si>
  <si>
    <t>DIO CASSETE HDX 12F OM4 LC-UPC/MPO12-UPC(F) TIPO B REVERSO, REF.: FURUKAWA (35260428)</t>
  </si>
  <si>
    <t xml:space="preserve"> 1.13 </t>
  </si>
  <si>
    <t xml:space="preserve"> JFES-INS-CAB-016 </t>
  </si>
  <si>
    <t>PONTO DE CONEXÃO HDX 3 POSIÇÕES. REF.: FURUKAWA (35150511)</t>
  </si>
  <si>
    <t xml:space="preserve"> 1.14 </t>
  </si>
  <si>
    <t xml:space="preserve"> JFES-INS-CAB-018 </t>
  </si>
  <si>
    <t>VELCRO DUPLA FACE 16MM X 3M PRETO</t>
  </si>
  <si>
    <t xml:space="preserve"> 1.15 </t>
  </si>
  <si>
    <t xml:space="preserve"> JFES-INS-CAB-019 </t>
  </si>
  <si>
    <t>ABRAÇADEIRA DE NYLON T-30R 150x3,6MM</t>
  </si>
  <si>
    <t xml:space="preserve"> 2.16</t>
  </si>
  <si>
    <t xml:space="preserve"> 2.17</t>
  </si>
  <si>
    <t xml:space="preserve"> 2.18</t>
  </si>
  <si>
    <t xml:space="preserve"> JFES-CAB-045 </t>
  </si>
  <si>
    <t>IDENTIFICAÇÃO DE DISPOSITIVOS DE CABEAMENTO, COM ETIQUETA AUTOADESIVA</t>
  </si>
  <si>
    <t xml:space="preserve"> 2.16 </t>
  </si>
  <si>
    <t xml:space="preserve"> 2.17 </t>
  </si>
  <si>
    <t xml:space="preserve"> 2.18 </t>
  </si>
  <si>
    <t xml:space="preserve"> JFES-INS-SIN-012 </t>
  </si>
  <si>
    <t>FITA AUTO-ADESIVA PARA ROTULADORA PORTÁTIL</t>
  </si>
  <si>
    <t xml:space="preserve"> JFES-INS-SIN-011 </t>
  </si>
  <si>
    <t>ROTULADORA ELETRÔNICA BROTHER PT-M95BK</t>
  </si>
  <si>
    <t xml:space="preserve"> 3.1 </t>
  </si>
  <si>
    <t xml:space="preserve"> 011304 </t>
  </si>
  <si>
    <t>ADMINISTRACAO-ENGENHEIRO SUPERVISOR DE MONTAGEM</t>
  </si>
  <si>
    <t>SERVICOS ADMINISTRATIVOS</t>
  </si>
  <si>
    <t xml:space="preserve"> 099266 </t>
  </si>
  <si>
    <t>ENGENHEIRO SUPERVISOR MONTAGEM (PLENO)</t>
  </si>
  <si>
    <t>Mão de Obra</t>
  </si>
  <si>
    <t xml:space="preserve"> JFES-CAB-041 </t>
  </si>
  <si>
    <t>INSTALAÇÃO DE PONTO DE CONEXÃO ÓPTICA TIPO HDX 3P, INCLUINDO A MONTAGEM DE 3 CASSETE DIO HDX PARA 12 FIBRAS</t>
  </si>
  <si>
    <t xml:space="preserve"> JFES-CAB-039 </t>
  </si>
  <si>
    <t>INSTALAÇÃO DE PONTO DE CONEXÃO ÓPTICA TIPO HDX 3P, INCLUINDO A MONTAGEM DE 1 CASSETE DIO HDX PARA 12 FIBRAS</t>
  </si>
  <si>
    <t xml:space="preserve"> JFES-CAB-044 </t>
  </si>
  <si>
    <t>INSTALAÇÃO DE PONTO DE CONEXÃO ÓPTICA TIPO HDX 3P, INCLUINDO A MONTAGEM DE 2 CASSETE DIO HDX PARA 12 FIBRAS</t>
  </si>
  <si>
    <t xml:space="preserve"> JFES-INS-CAB-017 </t>
  </si>
  <si>
    <t>KIT PORCA GAIOLA M5 + PARAFUSO M5</t>
  </si>
  <si>
    <t xml:space="preserve"> 2.6 </t>
  </si>
  <si>
    <t xml:space="preserve"> JFES-CAB-043 </t>
  </si>
  <si>
    <t>INSTALAÇÃO DE DISTRIBUIDOR INTERNO ÓTICO (DIO) MODULAR HDX II, COM MONTAGEM DE 12 CASSETES DIO 12F INSTALADO EM RACK</t>
  </si>
  <si>
    <t xml:space="preserve"> JFES-CAB-042 </t>
  </si>
  <si>
    <t>INSTALAÇÃO DE DISTRIBUIDOR INTERNO ÓTICO (DIO) MODULAR HDX II, COM MONTAGEM DE 6 CASSETES DIO 12F INSTALADO EM RACK</t>
  </si>
  <si>
    <t xml:space="preserve"> JFES-CAB-040 </t>
  </si>
  <si>
    <t>INSTALAÇÃO DE DISTRIBUIDOR INTERNO ÓTICO (DIO) MODULAR HDX II, COM MONTAGEM DE 2 CASSETES DIO 12F INSTALADO EM RACK</t>
  </si>
  <si>
    <t xml:space="preserve"> JFES-CAB-038 </t>
  </si>
  <si>
    <t>INSTALAÇÃO DE DISTRIBUIDOR INTERNO ÓTICO (DIO) MODULAR HDX II 1U, VÁZIO</t>
  </si>
  <si>
    <t xml:space="preserve"> JFES-INS-CAB-020 </t>
  </si>
  <si>
    <t>BARRA DE COBRE PARA ATERRAMENTO DE RACK, REF.: GP RACKS (GP96131))</t>
  </si>
  <si>
    <t xml:space="preserve"> 3 </t>
  </si>
  <si>
    <t>ADMINISTRAÇÃO LOCAL</t>
  </si>
  <si>
    <t>17</t>
  </si>
  <si>
    <t>CONCLUSÃO DA IDENTIFICAÇÃO DOS DISPOSITIVOS E CABOS COM ETIQUETA</t>
  </si>
  <si>
    <t>ANEXO 3 
COMPOSIÇÃO DA TAXA DE BENEFÍCIOS E DESPESAS INDIRETA - BDI instalações</t>
  </si>
  <si>
    <t>DESONERADO - CPD DE SERRA - CABEAMENTO ESTRUTURADO</t>
  </si>
  <si>
    <t>CPD DE CONTINGÊNCIA DE SERRA - CABEAMENTO ESTRUTURADO</t>
  </si>
  <si>
    <r>
      <t xml:space="preserve">2 - Percentual do ISS conforme lei municipal do estabelecimento prestador (considerado no orçamento, o máximo de 5%) . Item 31.01 da lista de serviços anexa à Lei complementar 116/2003 - </t>
    </r>
    <r>
      <rPr>
        <b/>
        <sz val="10"/>
        <rFont val="Arial"/>
        <family val="2"/>
      </rPr>
      <t>serviços técnicos em edificações, eletrônica, eletrotécnica, mecânica, telecomunicações e congêneres  (imposto devido no local do estabelecimento prestador)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</si>
</sst>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%"/>
    <numFmt numFmtId="165" formatCode="#,##0.0000000"/>
    <numFmt numFmtId="166" formatCode="0.0000%"/>
    <numFmt numFmtId="167" formatCode="&quot;R$&quot;\ #,##0.00"/>
    <numFmt numFmtId="168" formatCode="0.0%"/>
  </numFmts>
  <fonts count="39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color theme="3"/>
      <name val="Arial"/>
      <family val="2"/>
    </font>
    <font>
      <sz val="14"/>
      <color theme="3"/>
      <name val="Arial"/>
      <family val="2"/>
    </font>
    <font>
      <sz val="10"/>
      <color theme="3"/>
      <name val="Arial"/>
      <family val="2"/>
    </font>
    <font>
      <sz val="10"/>
      <name val="Arial"/>
      <family val="2"/>
    </font>
    <font>
      <b/>
      <sz val="16"/>
      <color theme="3"/>
      <name val="Arial"/>
      <family val="2"/>
    </font>
    <font>
      <sz val="11"/>
      <color theme="3"/>
      <name val="Arial"/>
      <family val="2"/>
    </font>
    <font>
      <b/>
      <sz val="12"/>
      <color theme="3"/>
      <name val="Arial"/>
      <family val="2"/>
    </font>
    <font>
      <b/>
      <sz val="11"/>
      <name val="Arial"/>
      <family val="2"/>
    </font>
    <font>
      <b/>
      <sz val="11"/>
      <color theme="3"/>
      <name val="Arial"/>
      <family val="2"/>
    </font>
    <font>
      <sz val="20"/>
      <color theme="3"/>
      <name val="Arial"/>
      <family val="2"/>
    </font>
    <font>
      <sz val="20"/>
      <color theme="3"/>
      <name val="Calibri"/>
      <family val="2"/>
    </font>
    <font>
      <b/>
      <sz val="20"/>
      <color theme="3"/>
      <name val="Arial"/>
      <family val="2"/>
    </font>
    <font>
      <sz val="8"/>
      <color theme="3"/>
      <name val="Arial"/>
      <family val="2"/>
    </font>
    <font>
      <sz val="12"/>
      <color theme="3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1"/>
    </font>
    <font>
      <b/>
      <sz val="14"/>
      <name val="Arial"/>
      <family val="2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1"/>
    </font>
    <font>
      <b/>
      <sz val="16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8ECF6"/>
        <bgColor rgb="FFD8ECF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DFF0D8"/>
        <bgColor rgb="FFDFF0D8"/>
      </patternFill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9">
    <xf numFmtId="0" fontId="0" fillId="0" borderId="0"/>
    <xf numFmtId="0" fontId="3" fillId="0" borderId="0"/>
    <xf numFmtId="9" fontId="1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8">
    <xf numFmtId="0" fontId="0" fillId="0" borderId="0" xfId="0"/>
    <xf numFmtId="0" fontId="4" fillId="6" borderId="2" xfId="0" applyFont="1" applyFill="1" applyBorder="1" applyAlignment="1">
      <alignment horizontal="right" vertical="top" wrapText="1"/>
    </xf>
    <xf numFmtId="0" fontId="4" fillId="6" borderId="2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right" vertical="top" wrapText="1"/>
    </xf>
    <xf numFmtId="0" fontId="7" fillId="5" borderId="2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right" vertical="top" wrapText="1"/>
    </xf>
    <xf numFmtId="4" fontId="7" fillId="5" borderId="2" xfId="0" applyNumberFormat="1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center" vertical="top" wrapText="1"/>
    </xf>
    <xf numFmtId="165" fontId="8" fillId="3" borderId="2" xfId="0" applyNumberFormat="1" applyFont="1" applyFill="1" applyBorder="1" applyAlignment="1">
      <alignment horizontal="right" vertical="top" wrapText="1"/>
    </xf>
    <xf numFmtId="4" fontId="8" fillId="3" borderId="2" xfId="0" applyNumberFormat="1" applyFont="1" applyFill="1" applyBorder="1" applyAlignment="1">
      <alignment horizontal="right" vertical="top" wrapText="1"/>
    </xf>
    <xf numFmtId="0" fontId="8" fillId="4" borderId="2" xfId="0" applyFont="1" applyFill="1" applyBorder="1" applyAlignment="1">
      <alignment horizontal="right" vertical="top" wrapText="1"/>
    </xf>
    <xf numFmtId="0" fontId="8" fillId="4" borderId="2" xfId="0" applyFont="1" applyFill="1" applyBorder="1" applyAlignment="1">
      <alignment horizontal="center" vertical="top" wrapText="1"/>
    </xf>
    <xf numFmtId="165" fontId="8" fillId="4" borderId="2" xfId="0" applyNumberFormat="1" applyFont="1" applyFill="1" applyBorder="1" applyAlignment="1">
      <alignment horizontal="right" vertical="top" wrapText="1"/>
    </xf>
    <xf numFmtId="4" fontId="8" fillId="4" borderId="2" xfId="0" applyNumberFormat="1" applyFont="1" applyFill="1" applyBorder="1" applyAlignment="1">
      <alignment horizontal="right" vertical="top" wrapText="1"/>
    </xf>
    <xf numFmtId="4" fontId="8" fillId="6" borderId="0" xfId="0" applyNumberFormat="1" applyFont="1" applyFill="1" applyAlignment="1">
      <alignment horizontal="right" vertical="top" wrapText="1"/>
    </xf>
    <xf numFmtId="0" fontId="7" fillId="5" borderId="1" xfId="0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center" vertical="top" wrapText="1"/>
    </xf>
    <xf numFmtId="0" fontId="9" fillId="0" borderId="3" xfId="1" applyFont="1" applyBorder="1" applyAlignment="1">
      <alignment horizontal="right"/>
    </xf>
    <xf numFmtId="0" fontId="12" fillId="0" borderId="0" xfId="1" applyFont="1"/>
    <xf numFmtId="49" fontId="9" fillId="0" borderId="3" xfId="1" applyNumberFormat="1" applyFont="1" applyBorder="1" applyAlignment="1">
      <alignment horizontal="left" vertical="center" wrapText="1"/>
    </xf>
    <xf numFmtId="49" fontId="11" fillId="0" borderId="3" xfId="1" applyNumberFormat="1" applyFont="1" applyBorder="1" applyAlignment="1">
      <alignment horizontal="left" vertical="center" wrapText="1"/>
    </xf>
    <xf numFmtId="0" fontId="12" fillId="0" borderId="0" xfId="1" applyFont="1" applyAlignment="1">
      <alignment vertical="center"/>
    </xf>
    <xf numFmtId="0" fontId="12" fillId="0" borderId="0" xfId="1" applyFont="1" applyAlignment="1">
      <alignment wrapText="1"/>
    </xf>
    <xf numFmtId="0" fontId="15" fillId="0" borderId="3" xfId="1" applyFont="1" applyBorder="1" applyAlignment="1">
      <alignment horizontal="center" vertical="center"/>
    </xf>
    <xf numFmtId="0" fontId="16" fillId="0" borderId="0" xfId="1" applyFont="1"/>
    <xf numFmtId="0" fontId="14" fillId="8" borderId="3" xfId="1" applyFont="1" applyFill="1" applyBorder="1" applyAlignment="1">
      <alignment horizontal="left" vertical="center"/>
    </xf>
    <xf numFmtId="0" fontId="14" fillId="8" borderId="3" xfId="1" applyFont="1" applyFill="1" applyBorder="1" applyAlignment="1">
      <alignment horizontal="center" vertical="center"/>
    </xf>
    <xf numFmtId="0" fontId="11" fillId="9" borderId="3" xfId="1" applyFont="1" applyFill="1" applyBorder="1" applyAlignment="1">
      <alignment horizontal="left" vertical="center" wrapText="1"/>
    </xf>
    <xf numFmtId="10" fontId="11" fillId="9" borderId="3" xfId="2" applyNumberFormat="1" applyFont="1" applyFill="1" applyBorder="1" applyAlignment="1">
      <alignment horizontal="center" vertical="center"/>
    </xf>
    <xf numFmtId="10" fontId="9" fillId="10" borderId="3" xfId="2" applyNumberFormat="1" applyFont="1" applyFill="1" applyBorder="1" applyAlignment="1" applyProtection="1">
      <alignment horizontal="center" vertical="center"/>
      <protection locked="0"/>
    </xf>
    <xf numFmtId="0" fontId="11" fillId="8" borderId="3" xfId="1" applyFont="1" applyFill="1" applyBorder="1" applyAlignment="1">
      <alignment horizontal="justify" vertical="center" wrapText="1"/>
    </xf>
    <xf numFmtId="0" fontId="14" fillId="9" borderId="3" xfId="1" applyFont="1" applyFill="1" applyBorder="1" applyAlignment="1">
      <alignment horizontal="left" vertical="center"/>
    </xf>
    <xf numFmtId="0" fontId="11" fillId="8" borderId="3" xfId="1" applyFont="1" applyFill="1" applyBorder="1" applyAlignment="1">
      <alignment horizontal="left" vertical="center"/>
    </xf>
    <xf numFmtId="0" fontId="17" fillId="11" borderId="0" xfId="1" applyFont="1" applyFill="1" applyAlignment="1">
      <alignment horizontal="center" vertical="center"/>
    </xf>
    <xf numFmtId="10" fontId="11" fillId="11" borderId="0" xfId="2" applyNumberFormat="1" applyFont="1" applyFill="1" applyAlignment="1">
      <alignment vertical="center"/>
    </xf>
    <xf numFmtId="0" fontId="9" fillId="11" borderId="0" xfId="1" applyFont="1" applyFill="1" applyAlignment="1">
      <alignment vertical="center"/>
    </xf>
    <xf numFmtId="10" fontId="12" fillId="0" borderId="0" xfId="1" applyNumberFormat="1" applyFont="1"/>
    <xf numFmtId="0" fontId="22" fillId="11" borderId="0" xfId="1" applyFont="1" applyFill="1" applyAlignment="1">
      <alignment horizontal="left" vertical="center" wrapText="1"/>
    </xf>
    <xf numFmtId="0" fontId="14" fillId="11" borderId="0" xfId="1" applyFont="1" applyFill="1" applyAlignment="1">
      <alignment wrapText="1"/>
    </xf>
    <xf numFmtId="0" fontId="12" fillId="10" borderId="3" xfId="1" applyFont="1" applyFill="1" applyBorder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3" fillId="0" borderId="0" xfId="1"/>
    <xf numFmtId="0" fontId="27" fillId="0" borderId="12" xfId="3" applyFont="1" applyBorder="1" applyAlignment="1">
      <alignment horizontal="center"/>
    </xf>
    <xf numFmtId="0" fontId="28" fillId="0" borderId="12" xfId="3" applyFont="1" applyBorder="1" applyAlignment="1">
      <alignment horizontal="center"/>
    </xf>
    <xf numFmtId="0" fontId="27" fillId="0" borderId="12" xfId="3" applyFont="1" applyBorder="1" applyAlignment="1">
      <alignment horizontal="center" vertical="center"/>
    </xf>
    <xf numFmtId="0" fontId="28" fillId="0" borderId="12" xfId="3" applyFont="1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2" xfId="3" applyBorder="1" applyAlignment="1">
      <alignment vertical="center"/>
    </xf>
    <xf numFmtId="10" fontId="29" fillId="0" borderId="12" xfId="4" applyNumberFormat="1" applyFont="1" applyBorder="1" applyAlignment="1">
      <alignment horizontal="center" vertical="center"/>
    </xf>
    <xf numFmtId="10" fontId="24" fillId="0" borderId="12" xfId="4" applyNumberFormat="1" applyFont="1" applyBorder="1" applyAlignment="1">
      <alignment horizontal="center" vertical="center"/>
    </xf>
    <xf numFmtId="0" fontId="25" fillId="0" borderId="11" xfId="3" applyFont="1" applyBorder="1" applyAlignment="1">
      <alignment horizontal="center" vertical="center"/>
    </xf>
    <xf numFmtId="0" fontId="25" fillId="0" borderId="12" xfId="3" applyFont="1" applyBorder="1" applyAlignment="1">
      <alignment vertical="center"/>
    </xf>
    <xf numFmtId="10" fontId="27" fillId="0" borderId="12" xfId="3" applyNumberFormat="1" applyFont="1" applyBorder="1" applyAlignment="1">
      <alignment horizontal="center" vertical="center"/>
    </xf>
    <xf numFmtId="10" fontId="28" fillId="0" borderId="12" xfId="3" applyNumberFormat="1" applyFont="1" applyBorder="1" applyAlignment="1">
      <alignment horizontal="center" vertical="center"/>
    </xf>
    <xf numFmtId="0" fontId="2" fillId="0" borderId="12" xfId="3" applyBorder="1"/>
    <xf numFmtId="10" fontId="29" fillId="0" borderId="12" xfId="4" applyNumberFormat="1" applyFont="1" applyFill="1" applyBorder="1" applyAlignment="1">
      <alignment horizontal="center" vertical="center"/>
    </xf>
    <xf numFmtId="10" fontId="24" fillId="0" borderId="12" xfId="4" applyNumberFormat="1" applyFont="1" applyFill="1" applyBorder="1" applyAlignment="1">
      <alignment horizontal="center" vertical="center"/>
    </xf>
    <xf numFmtId="0" fontId="25" fillId="0" borderId="0" xfId="1" applyFont="1"/>
    <xf numFmtId="0" fontId="0" fillId="0" borderId="12" xfId="3" applyFont="1" applyBorder="1" applyAlignment="1">
      <alignment wrapText="1"/>
    </xf>
    <xf numFmtId="0" fontId="2" fillId="0" borderId="12" xfId="3" applyBorder="1" applyAlignment="1">
      <alignment wrapText="1"/>
    </xf>
    <xf numFmtId="10" fontId="27" fillId="0" borderId="12" xfId="3" applyNumberFormat="1" applyFont="1" applyBorder="1" applyAlignment="1">
      <alignment vertical="center"/>
    </xf>
    <xf numFmtId="10" fontId="28" fillId="0" borderId="12" xfId="3" applyNumberFormat="1" applyFont="1" applyBorder="1" applyAlignment="1">
      <alignment vertical="center"/>
    </xf>
    <xf numFmtId="0" fontId="25" fillId="0" borderId="0" xfId="1" applyFont="1" applyAlignment="1">
      <alignment vertical="center"/>
    </xf>
    <xf numFmtId="10" fontId="27" fillId="13" borderId="15" xfId="3" applyNumberFormat="1" applyFont="1" applyFill="1" applyBorder="1"/>
    <xf numFmtId="10" fontId="28" fillId="13" borderId="15" xfId="3" applyNumberFormat="1" applyFont="1" applyFill="1" applyBorder="1"/>
    <xf numFmtId="0" fontId="2" fillId="0" borderId="0" xfId="3"/>
    <xf numFmtId="0" fontId="30" fillId="0" borderId="0" xfId="3" applyFont="1"/>
    <xf numFmtId="0" fontId="24" fillId="0" borderId="11" xfId="3" applyFont="1" applyBorder="1" applyAlignment="1">
      <alignment horizontal="center" vertical="center"/>
    </xf>
    <xf numFmtId="0" fontId="24" fillId="0" borderId="12" xfId="3" applyFont="1" applyBorder="1" applyAlignment="1">
      <alignment vertical="center"/>
    </xf>
    <xf numFmtId="0" fontId="28" fillId="0" borderId="11" xfId="3" applyFont="1" applyBorder="1" applyAlignment="1">
      <alignment horizontal="center" vertical="center"/>
    </xf>
    <xf numFmtId="0" fontId="28" fillId="0" borderId="12" xfId="3" applyFont="1" applyBorder="1" applyAlignment="1">
      <alignment vertical="center"/>
    </xf>
    <xf numFmtId="0" fontId="24" fillId="0" borderId="12" xfId="3" applyFont="1" applyBorder="1"/>
    <xf numFmtId="0" fontId="24" fillId="0" borderId="12" xfId="3" applyFont="1" applyBorder="1" applyAlignment="1">
      <alignment wrapText="1"/>
    </xf>
    <xf numFmtId="10" fontId="27" fillId="13" borderId="15" xfId="3" applyNumberFormat="1" applyFont="1" applyFill="1" applyBorder="1" applyAlignment="1">
      <alignment horizontal="center" vertical="center"/>
    </xf>
    <xf numFmtId="10" fontId="28" fillId="13" borderId="15" xfId="3" applyNumberFormat="1" applyFont="1" applyFill="1" applyBorder="1" applyAlignment="1">
      <alignment horizontal="center" vertical="center"/>
    </xf>
    <xf numFmtId="0" fontId="0" fillId="0" borderId="0" xfId="0"/>
    <xf numFmtId="0" fontId="12" fillId="0" borderId="0" xfId="6" applyAlignment="1">
      <alignment vertical="top"/>
    </xf>
    <xf numFmtId="0" fontId="33" fillId="15" borderId="0" xfId="6" applyFont="1" applyFill="1" applyAlignment="1">
      <alignment horizontal="left" vertical="top" wrapText="1"/>
    </xf>
    <xf numFmtId="0" fontId="33" fillId="0" borderId="0" xfId="6" applyFont="1" applyAlignment="1">
      <alignment horizontal="left" vertical="top" wrapText="1"/>
    </xf>
    <xf numFmtId="0" fontId="23" fillId="13" borderId="23" xfId="6" applyFont="1" applyFill="1" applyBorder="1" applyAlignment="1">
      <alignment horizontal="center" vertical="center"/>
    </xf>
    <xf numFmtId="0" fontId="23" fillId="13" borderId="3" xfId="6" applyFont="1" applyFill="1" applyBorder="1" applyAlignment="1">
      <alignment horizontal="center" vertical="center"/>
    </xf>
    <xf numFmtId="0" fontId="23" fillId="13" borderId="3" xfId="6" applyFont="1" applyFill="1" applyBorder="1" applyAlignment="1">
      <alignment horizontal="center" vertical="center" wrapText="1"/>
    </xf>
    <xf numFmtId="4" fontId="23" fillId="0" borderId="0" xfId="6" applyNumberFormat="1" applyFont="1" applyAlignment="1">
      <alignment vertical="center"/>
    </xf>
    <xf numFmtId="0" fontId="23" fillId="0" borderId="0" xfId="6" applyFont="1" applyAlignment="1">
      <alignment vertical="center" wrapText="1"/>
    </xf>
    <xf numFmtId="0" fontId="12" fillId="0" borderId="12" xfId="6" applyBorder="1" applyAlignment="1">
      <alignment horizontal="justify" vertical="center" wrapText="1"/>
    </xf>
    <xf numFmtId="166" fontId="0" fillId="0" borderId="0" xfId="0" applyNumberFormat="1"/>
    <xf numFmtId="4" fontId="23" fillId="0" borderId="0" xfId="6" applyNumberFormat="1" applyFont="1" applyAlignment="1">
      <alignment vertical="center" wrapText="1"/>
    </xf>
    <xf numFmtId="166" fontId="16" fillId="0" borderId="0" xfId="5" applyNumberFormat="1" applyFont="1" applyAlignment="1">
      <alignment horizontal="left" indent="3"/>
    </xf>
    <xf numFmtId="4" fontId="16" fillId="0" borderId="0" xfId="0" applyNumberFormat="1" applyFont="1"/>
    <xf numFmtId="0" fontId="34" fillId="0" borderId="0" xfId="0" applyFont="1"/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23" fillId="0" borderId="23" xfId="6" applyFont="1" applyBorder="1" applyAlignment="1">
      <alignment horizontal="center" vertical="center"/>
    </xf>
    <xf numFmtId="0" fontId="23" fillId="0" borderId="3" xfId="6" applyFont="1" applyBorder="1" applyAlignment="1">
      <alignment horizontal="left" vertical="center"/>
    </xf>
    <xf numFmtId="0" fontId="23" fillId="0" borderId="3" xfId="6" applyFont="1" applyBorder="1" applyAlignment="1">
      <alignment horizontal="center" vertical="center" wrapText="1"/>
    </xf>
    <xf numFmtId="49" fontId="12" fillId="0" borderId="11" xfId="6" applyNumberFormat="1" applyBorder="1" applyAlignment="1">
      <alignment horizontal="center" vertical="center" wrapText="1"/>
    </xf>
    <xf numFmtId="4" fontId="12" fillId="0" borderId="12" xfId="6" applyNumberFormat="1" applyBorder="1" applyAlignment="1">
      <alignment horizontal="center" vertical="center" wrapText="1"/>
    </xf>
    <xf numFmtId="167" fontId="12" fillId="0" borderId="12" xfId="8" applyNumberFormat="1" applyFont="1" applyFill="1" applyBorder="1" applyAlignment="1">
      <alignment horizontal="center" vertical="center" wrapText="1"/>
    </xf>
    <xf numFmtId="168" fontId="12" fillId="0" borderId="12" xfId="8" applyNumberFormat="1" applyFont="1" applyFill="1" applyBorder="1" applyAlignment="1">
      <alignment horizontal="right" vertical="center" wrapText="1"/>
    </xf>
    <xf numFmtId="168" fontId="23" fillId="0" borderId="0" xfId="6" applyNumberFormat="1" applyFont="1" applyAlignment="1">
      <alignment vertical="center" wrapText="1"/>
    </xf>
    <xf numFmtId="167" fontId="23" fillId="0" borderId="0" xfId="6" applyNumberFormat="1" applyFont="1" applyAlignment="1">
      <alignment vertical="center" wrapText="1"/>
    </xf>
    <xf numFmtId="9" fontId="12" fillId="0" borderId="12" xfId="8" applyFont="1" applyFill="1" applyBorder="1" applyAlignment="1">
      <alignment horizontal="right" vertical="center" wrapText="1"/>
    </xf>
    <xf numFmtId="0" fontId="12" fillId="16" borderId="14" xfId="6" applyFill="1" applyBorder="1" applyAlignment="1">
      <alignment horizontal="center" vertical="top"/>
    </xf>
    <xf numFmtId="0" fontId="23" fillId="16" borderId="15" xfId="6" applyFont="1" applyFill="1" applyBorder="1" applyAlignment="1">
      <alignment horizontal="right" vertical="center"/>
    </xf>
    <xf numFmtId="4" fontId="23" fillId="16" borderId="15" xfId="6" applyNumberFormat="1" applyFont="1" applyFill="1" applyBorder="1" applyAlignment="1">
      <alignment horizontal="right" vertical="center"/>
    </xf>
    <xf numFmtId="10" fontId="23" fillId="16" borderId="15" xfId="8" applyNumberFormat="1" applyFont="1" applyFill="1" applyBorder="1" applyAlignment="1">
      <alignment horizontal="right" vertical="center"/>
    </xf>
    <xf numFmtId="10" fontId="23" fillId="16" borderId="15" xfId="8" applyNumberFormat="1" applyFont="1" applyFill="1" applyBorder="1" applyAlignment="1">
      <alignment vertical="center"/>
    </xf>
    <xf numFmtId="10" fontId="12" fillId="0" borderId="0" xfId="6" applyNumberFormat="1" applyAlignment="1">
      <alignment vertical="top"/>
    </xf>
    <xf numFmtId="167" fontId="23" fillId="16" borderId="15" xfId="8" applyNumberFormat="1" applyFont="1" applyFill="1" applyBorder="1" applyAlignment="1">
      <alignment vertical="center"/>
    </xf>
    <xf numFmtId="4" fontId="12" fillId="0" borderId="0" xfId="6" applyNumberFormat="1" applyAlignment="1">
      <alignment horizontal="center" vertical="top"/>
    </xf>
    <xf numFmtId="0" fontId="12" fillId="0" borderId="0" xfId="6" applyAlignment="1">
      <alignment horizontal="right" vertical="top"/>
    </xf>
    <xf numFmtId="0" fontId="36" fillId="0" borderId="0" xfId="6" applyFont="1" applyAlignment="1">
      <alignment vertical="top"/>
    </xf>
    <xf numFmtId="0" fontId="37" fillId="0" borderId="0" xfId="0" applyFont="1" applyAlignment="1">
      <alignment horizontal="center" vertical="center"/>
    </xf>
    <xf numFmtId="0" fontId="30" fillId="0" borderId="0" xfId="6" applyFont="1" applyAlignment="1">
      <alignment vertical="center"/>
    </xf>
    <xf numFmtId="0" fontId="0" fillId="0" borderId="0" xfId="0"/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10" fontId="11" fillId="9" borderId="3" xfId="2" applyNumberFormat="1" applyFont="1" applyFill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0" fillId="0" borderId="0" xfId="0"/>
    <xf numFmtId="0" fontId="8" fillId="6" borderId="0" xfId="0" applyFont="1" applyFill="1" applyAlignment="1">
      <alignment horizontal="center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  <xf numFmtId="0" fontId="8" fillId="3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4" fillId="6" borderId="0" xfId="0" applyFont="1" applyFill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4" fontId="6" fillId="6" borderId="0" xfId="0" applyNumberFormat="1" applyFont="1" applyFill="1" applyAlignment="1">
      <alignment horizontal="right" vertical="top" wrapText="1"/>
    </xf>
    <xf numFmtId="164" fontId="6" fillId="6" borderId="0" xfId="0" applyNumberFormat="1" applyFont="1" applyFill="1" applyAlignment="1">
      <alignment horizontal="right" vertical="top" wrapText="1"/>
    </xf>
    <xf numFmtId="0" fontId="8" fillId="6" borderId="0" xfId="0" applyFont="1" applyFill="1" applyAlignment="1">
      <alignment horizontal="left" vertical="top" wrapText="1"/>
    </xf>
    <xf numFmtId="0" fontId="6" fillId="6" borderId="0" xfId="0" applyFont="1" applyFill="1" applyAlignment="1">
      <alignment horizontal="right" vertical="top" wrapText="1"/>
    </xf>
    <xf numFmtId="4" fontId="8" fillId="0" borderId="2" xfId="0" applyNumberFormat="1" applyFont="1" applyFill="1" applyBorder="1" applyAlignment="1">
      <alignment horizontal="right" vertical="top" wrapText="1"/>
    </xf>
    <xf numFmtId="0" fontId="37" fillId="0" borderId="0" xfId="6" applyFont="1" applyAlignment="1">
      <alignment horizontal="center" vertical="center"/>
    </xf>
    <xf numFmtId="10" fontId="29" fillId="0" borderId="13" xfId="4" applyNumberFormat="1" applyFont="1" applyBorder="1" applyAlignment="1">
      <alignment horizontal="center" vertical="center"/>
    </xf>
    <xf numFmtId="10" fontId="27" fillId="0" borderId="13" xfId="3" applyNumberFormat="1" applyFont="1" applyBorder="1" applyAlignment="1">
      <alignment horizontal="center" vertical="center"/>
    </xf>
    <xf numFmtId="0" fontId="27" fillId="0" borderId="13" xfId="3" applyFont="1" applyBorder="1" applyAlignment="1">
      <alignment horizontal="center"/>
    </xf>
    <xf numFmtId="0" fontId="27" fillId="0" borderId="13" xfId="3" applyFont="1" applyBorder="1" applyAlignment="1">
      <alignment horizontal="center" vertical="center"/>
    </xf>
    <xf numFmtId="0" fontId="29" fillId="0" borderId="13" xfId="3" applyFont="1" applyBorder="1"/>
    <xf numFmtId="10" fontId="29" fillId="0" borderId="13" xfId="4" applyNumberFormat="1" applyFont="1" applyFill="1" applyBorder="1" applyAlignment="1">
      <alignment horizontal="center" vertical="center"/>
    </xf>
    <xf numFmtId="10" fontId="27" fillId="0" borderId="12" xfId="4" applyNumberFormat="1" applyFont="1" applyFill="1" applyBorder="1" applyAlignment="1">
      <alignment horizontal="center" vertical="center"/>
    </xf>
    <xf numFmtId="10" fontId="27" fillId="0" borderId="13" xfId="3" applyNumberFormat="1" applyFont="1" applyBorder="1" applyAlignment="1">
      <alignment vertical="center"/>
    </xf>
    <xf numFmtId="10" fontId="27" fillId="13" borderId="16" xfId="3" applyNumberFormat="1" applyFont="1" applyFill="1" applyBorder="1"/>
    <xf numFmtId="0" fontId="29" fillId="0" borderId="13" xfId="3" applyFont="1" applyBorder="1" applyAlignment="1">
      <alignment horizontal="center" vertical="center"/>
    </xf>
    <xf numFmtId="10" fontId="27" fillId="13" borderId="16" xfId="3" applyNumberFormat="1" applyFont="1" applyFill="1" applyBorder="1" applyAlignment="1">
      <alignment horizontal="center" vertical="center"/>
    </xf>
    <xf numFmtId="0" fontId="24" fillId="0" borderId="12" xfId="3" applyFont="1" applyBorder="1" applyAlignment="1">
      <alignment horizontal="center" vertical="center"/>
    </xf>
    <xf numFmtId="166" fontId="23" fillId="0" borderId="12" xfId="5" applyNumberFormat="1" applyFont="1" applyFill="1" applyBorder="1" applyAlignment="1">
      <alignment horizontal="center" vertical="center" wrapText="1"/>
    </xf>
    <xf numFmtId="0" fontId="23" fillId="0" borderId="0" xfId="6" applyFont="1" applyFill="1" applyAlignment="1">
      <alignment vertical="center" wrapText="1"/>
    </xf>
    <xf numFmtId="49" fontId="12" fillId="0" borderId="11" xfId="6" quotePrefix="1" applyNumberFormat="1" applyFont="1" applyFill="1" applyBorder="1" applyAlignment="1">
      <alignment horizontal="center" vertical="center" wrapText="1"/>
    </xf>
    <xf numFmtId="0" fontId="12" fillId="0" borderId="12" xfId="6" applyFont="1" applyFill="1" applyBorder="1" applyAlignment="1">
      <alignment horizontal="justify" vertical="center" wrapText="1"/>
    </xf>
    <xf numFmtId="0" fontId="0" fillId="0" borderId="0" xfId="0"/>
    <xf numFmtId="0" fontId="8" fillId="3" borderId="2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  <xf numFmtId="0" fontId="4" fillId="6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4" fontId="23" fillId="0" borderId="12" xfId="6" applyNumberFormat="1" applyFont="1" applyFill="1" applyBorder="1" applyAlignment="1">
      <alignment horizontal="right" vertical="center" wrapText="1"/>
    </xf>
    <xf numFmtId="4" fontId="23" fillId="0" borderId="12" xfId="6" applyNumberFormat="1" applyFont="1" applyBorder="1" applyAlignment="1">
      <alignment horizontal="right" vertical="center" wrapText="1"/>
    </xf>
    <xf numFmtId="0" fontId="0" fillId="0" borderId="0" xfId="0"/>
    <xf numFmtId="0" fontId="4" fillId="6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  <xf numFmtId="0" fontId="8" fillId="3" borderId="2" xfId="0" applyFont="1" applyFill="1" applyBorder="1" applyAlignment="1">
      <alignment horizontal="left" vertical="top" wrapText="1"/>
    </xf>
    <xf numFmtId="0" fontId="7" fillId="5" borderId="0" xfId="0" applyFont="1" applyFill="1" applyBorder="1" applyAlignment="1">
      <alignment horizontal="left" vertical="top" wrapText="1"/>
    </xf>
    <xf numFmtId="0" fontId="4" fillId="6" borderId="27" xfId="0" applyFont="1" applyFill="1" applyBorder="1" applyAlignment="1">
      <alignment horizontal="right" vertical="top" wrapText="1"/>
    </xf>
    <xf numFmtId="0" fontId="0" fillId="0" borderId="0" xfId="0" applyBorder="1"/>
    <xf numFmtId="4" fontId="7" fillId="5" borderId="27" xfId="0" applyNumberFormat="1" applyFont="1" applyFill="1" applyBorder="1" applyAlignment="1">
      <alignment horizontal="right" vertical="top" wrapText="1"/>
    </xf>
    <xf numFmtId="4" fontId="8" fillId="4" borderId="27" xfId="0" applyNumberFormat="1" applyFont="1" applyFill="1" applyBorder="1" applyAlignment="1">
      <alignment horizontal="right" vertical="top" wrapText="1"/>
    </xf>
    <xf numFmtId="4" fontId="8" fillId="6" borderId="0" xfId="0" applyNumberFormat="1" applyFont="1" applyFill="1" applyBorder="1" applyAlignment="1">
      <alignment horizontal="right" vertical="top" wrapText="1"/>
    </xf>
    <xf numFmtId="0" fontId="8" fillId="3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right" vertical="top" wrapText="1"/>
    </xf>
    <xf numFmtId="165" fontId="8" fillId="3" borderId="0" xfId="0" applyNumberFormat="1" applyFont="1" applyFill="1" applyBorder="1" applyAlignment="1">
      <alignment horizontal="right" vertical="top" wrapText="1"/>
    </xf>
    <xf numFmtId="4" fontId="8" fillId="3" borderId="0" xfId="0" applyNumberFormat="1" applyFont="1" applyFill="1" applyBorder="1" applyAlignment="1">
      <alignment horizontal="right" vertical="top" wrapText="1"/>
    </xf>
    <xf numFmtId="0" fontId="7" fillId="5" borderId="2" xfId="0" applyFont="1" applyFill="1" applyBorder="1" applyAlignment="1">
      <alignment horizontal="left" vertical="top" wrapText="1"/>
    </xf>
    <xf numFmtId="9" fontId="23" fillId="0" borderId="0" xfId="5" applyFont="1" applyAlignment="1">
      <alignment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right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right" vertical="center" wrapText="1"/>
    </xf>
    <xf numFmtId="4" fontId="7" fillId="5" borderId="2" xfId="0" applyNumberFormat="1" applyFont="1" applyFill="1" applyBorder="1" applyAlignment="1">
      <alignment horizontal="right" vertical="center" wrapText="1"/>
    </xf>
    <xf numFmtId="164" fontId="7" fillId="5" borderId="2" xfId="0" applyNumberFormat="1" applyFont="1" applyFill="1" applyBorder="1" applyAlignment="1">
      <alignment horizontal="right" vertical="center" wrapText="1"/>
    </xf>
    <xf numFmtId="0" fontId="6" fillId="6" borderId="0" xfId="0" applyFont="1" applyFill="1" applyAlignment="1">
      <alignment horizontal="right" vertical="top" wrapText="1"/>
    </xf>
    <xf numFmtId="0" fontId="6" fillId="6" borderId="0" xfId="0" applyFont="1" applyFill="1" applyAlignment="1">
      <alignment horizontal="left" vertical="top" wrapText="1"/>
    </xf>
    <xf numFmtId="4" fontId="6" fillId="6" borderId="0" xfId="0" applyNumberFormat="1" applyFont="1" applyFill="1" applyAlignment="1">
      <alignment horizontal="right" vertical="top" wrapText="1"/>
    </xf>
    <xf numFmtId="0" fontId="8" fillId="6" borderId="0" xfId="0" applyFont="1" applyFill="1" applyAlignment="1">
      <alignment horizontal="center" vertical="top" wrapText="1"/>
    </xf>
    <xf numFmtId="49" fontId="8" fillId="6" borderId="0" xfId="0" applyNumberFormat="1" applyFont="1" applyFill="1" applyAlignment="1">
      <alignment horizontal="center" vertical="top" wrapText="1"/>
    </xf>
    <xf numFmtId="0" fontId="4" fillId="6" borderId="0" xfId="0" applyFont="1" applyFill="1" applyAlignment="1">
      <alignment horizontal="center" wrapText="1"/>
    </xf>
    <xf numFmtId="0" fontId="0" fillId="0" borderId="0" xfId="0"/>
    <xf numFmtId="0" fontId="12" fillId="6" borderId="0" xfId="0" applyFont="1" applyFill="1" applyAlignment="1">
      <alignment horizontal="left" vertical="top" wrapText="1"/>
    </xf>
    <xf numFmtId="0" fontId="12" fillId="6" borderId="0" xfId="0" applyFont="1" applyFill="1" applyAlignment="1">
      <alignment horizontal="right" vertical="top" wrapText="1"/>
    </xf>
    <xf numFmtId="4" fontId="12" fillId="6" borderId="0" xfId="0" applyNumberFormat="1" applyFont="1" applyFill="1" applyAlignment="1">
      <alignment horizontal="right" vertical="top" wrapText="1"/>
    </xf>
    <xf numFmtId="0" fontId="4" fillId="6" borderId="0" xfId="0" applyFont="1" applyFill="1" applyAlignment="1">
      <alignment horizontal="left" vertical="top" wrapText="1"/>
    </xf>
    <xf numFmtId="0" fontId="12" fillId="0" borderId="0" xfId="1" applyFont="1" applyAlignment="1">
      <alignment horizontal="left" vertical="center"/>
    </xf>
    <xf numFmtId="49" fontId="24" fillId="0" borderId="0" xfId="1" applyNumberFormat="1" applyFont="1" applyAlignment="1">
      <alignment horizontal="center" vertical="center" wrapText="1"/>
    </xf>
    <xf numFmtId="49" fontId="24" fillId="0" borderId="0" xfId="1" applyNumberFormat="1" applyFont="1" applyAlignment="1" applyProtection="1">
      <alignment horizontal="center" vertical="center"/>
      <protection locked="0"/>
    </xf>
    <xf numFmtId="0" fontId="11" fillId="0" borderId="0" xfId="1" applyFont="1" applyAlignment="1">
      <alignment horizontal="right" vertical="center" wrapText="1"/>
    </xf>
    <xf numFmtId="0" fontId="22" fillId="7" borderId="3" xfId="1" applyFont="1" applyFill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1" fillId="0" borderId="3" xfId="1" applyFont="1" applyBorder="1" applyAlignment="1">
      <alignment horizontal="right" vertical="center" wrapText="1"/>
    </xf>
    <xf numFmtId="10" fontId="11" fillId="0" borderId="3" xfId="2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right" vertical="center"/>
    </xf>
    <xf numFmtId="0" fontId="18" fillId="12" borderId="5" xfId="1" applyFont="1" applyFill="1" applyBorder="1" applyAlignment="1">
      <alignment horizontal="center" vertical="center" wrapText="1"/>
    </xf>
    <xf numFmtId="0" fontId="18" fillId="12" borderId="4" xfId="1" applyFont="1" applyFill="1" applyBorder="1" applyAlignment="1">
      <alignment horizontal="center" vertical="center" wrapText="1"/>
    </xf>
    <xf numFmtId="0" fontId="18" fillId="12" borderId="6" xfId="1" applyFont="1" applyFill="1" applyBorder="1" applyAlignment="1">
      <alignment horizontal="center" vertical="center" wrapText="1"/>
    </xf>
    <xf numFmtId="10" fontId="20" fillId="12" borderId="3" xfId="2" applyNumberFormat="1" applyFont="1" applyFill="1" applyBorder="1" applyAlignment="1">
      <alignment horizontal="center" vertical="center"/>
    </xf>
    <xf numFmtId="0" fontId="21" fillId="11" borderId="0" xfId="1" applyFont="1" applyFill="1" applyAlignment="1">
      <alignment horizontal="right"/>
    </xf>
    <xf numFmtId="0" fontId="15" fillId="7" borderId="3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right" vertical="center"/>
    </xf>
    <xf numFmtId="0" fontId="9" fillId="0" borderId="3" xfId="1" applyFont="1" applyBorder="1" applyAlignment="1">
      <alignment horizontal="center" vertical="center"/>
    </xf>
    <xf numFmtId="10" fontId="11" fillId="8" borderId="3" xfId="2" applyNumberFormat="1" applyFont="1" applyFill="1" applyBorder="1" applyAlignment="1">
      <alignment horizontal="center" vertical="center"/>
    </xf>
    <xf numFmtId="10" fontId="9" fillId="10" borderId="3" xfId="1" applyNumberFormat="1" applyFont="1" applyFill="1" applyBorder="1" applyAlignment="1" applyProtection="1">
      <alignment horizontal="center" vertical="center"/>
      <protection locked="0"/>
    </xf>
    <xf numFmtId="10" fontId="11" fillId="9" borderId="3" xfId="2" applyNumberFormat="1" applyFont="1" applyFill="1" applyBorder="1" applyAlignment="1">
      <alignment horizontal="center" vertical="center"/>
    </xf>
    <xf numFmtId="10" fontId="9" fillId="9" borderId="3" xfId="1" applyNumberFormat="1" applyFont="1" applyFill="1" applyBorder="1" applyAlignment="1" applyProtection="1">
      <alignment horizontal="center" vertical="center"/>
    </xf>
    <xf numFmtId="0" fontId="9" fillId="9" borderId="3" xfId="1" applyFont="1" applyFill="1" applyBorder="1" applyAlignment="1" applyProtection="1">
      <alignment horizontal="center" vertical="center"/>
    </xf>
    <xf numFmtId="0" fontId="9" fillId="10" borderId="3" xfId="1" applyFont="1" applyFill="1" applyBorder="1" applyAlignment="1" applyProtection="1">
      <alignment horizontal="center" vertical="center"/>
      <protection locked="0"/>
    </xf>
    <xf numFmtId="0" fontId="15" fillId="0" borderId="0" xfId="1" applyFont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1" fillId="0" borderId="0" xfId="1" applyFont="1"/>
    <xf numFmtId="0" fontId="10" fillId="0" borderId="3" xfId="1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 applyProtection="1">
      <alignment horizontal="center" vertical="center" wrapText="1"/>
      <protection locked="0"/>
    </xf>
    <xf numFmtId="0" fontId="13" fillId="7" borderId="3" xfId="1" applyFont="1" applyFill="1" applyBorder="1" applyAlignment="1">
      <alignment horizontal="center" vertical="center" wrapText="1"/>
    </xf>
    <xf numFmtId="0" fontId="13" fillId="7" borderId="3" xfId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left" vertical="center"/>
    </xf>
    <xf numFmtId="49" fontId="9" fillId="0" borderId="5" xfId="1" applyNumberFormat="1" applyFont="1" applyBorder="1" applyAlignment="1">
      <alignment horizontal="left" vertical="center" wrapText="1"/>
    </xf>
    <xf numFmtId="49" fontId="9" fillId="0" borderId="4" xfId="1" applyNumberFormat="1" applyFont="1" applyBorder="1" applyAlignment="1">
      <alignment horizontal="left" vertical="center" wrapText="1"/>
    </xf>
    <xf numFmtId="49" fontId="11" fillId="0" borderId="5" xfId="1" applyNumberFormat="1" applyFont="1" applyBorder="1" applyAlignment="1">
      <alignment horizontal="left" vertical="center" wrapText="1"/>
    </xf>
    <xf numFmtId="49" fontId="11" fillId="0" borderId="4" xfId="1" applyNumberFormat="1" applyFont="1" applyBorder="1" applyAlignment="1">
      <alignment horizontal="left" vertical="center" wrapText="1"/>
    </xf>
    <xf numFmtId="49" fontId="11" fillId="0" borderId="6" xfId="1" applyNumberFormat="1" applyFont="1" applyBorder="1" applyAlignment="1">
      <alignment horizontal="left" vertical="center" wrapText="1"/>
    </xf>
    <xf numFmtId="0" fontId="14" fillId="0" borderId="5" xfId="1" applyFont="1" applyBorder="1" applyAlignment="1">
      <alignment horizontal="left" vertical="center" wrapText="1"/>
    </xf>
    <xf numFmtId="0" fontId="14" fillId="0" borderId="4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8" fillId="6" borderId="0" xfId="0" applyFont="1" applyFill="1" applyAlignment="1">
      <alignment horizontal="right" vertical="top" wrapText="1"/>
    </xf>
    <xf numFmtId="0" fontId="4" fillId="6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6" borderId="26" xfId="0" applyFont="1" applyFill="1" applyBorder="1" applyAlignment="1">
      <alignment horizontal="right" vertical="top" wrapText="1"/>
    </xf>
    <xf numFmtId="0" fontId="8" fillId="3" borderId="27" xfId="0" applyFont="1" applyFill="1" applyBorder="1" applyAlignment="1">
      <alignment horizontal="left" vertical="top" wrapText="1"/>
    </xf>
    <xf numFmtId="0" fontId="8" fillId="3" borderId="28" xfId="0" applyFont="1" applyFill="1" applyBorder="1" applyAlignment="1">
      <alignment horizontal="left" vertical="top" wrapText="1"/>
    </xf>
    <xf numFmtId="0" fontId="7" fillId="5" borderId="27" xfId="0" applyFont="1" applyFill="1" applyBorder="1" applyAlignment="1">
      <alignment horizontal="left" vertical="top" wrapText="1"/>
    </xf>
    <xf numFmtId="0" fontId="7" fillId="5" borderId="28" xfId="0" applyFont="1" applyFill="1" applyBorder="1" applyAlignment="1">
      <alignment horizontal="left" vertical="top" wrapText="1"/>
    </xf>
    <xf numFmtId="0" fontId="4" fillId="6" borderId="27" xfId="0" applyFont="1" applyFill="1" applyBorder="1" applyAlignment="1">
      <alignment horizontal="left" vertical="top" wrapText="1"/>
    </xf>
    <xf numFmtId="0" fontId="4" fillId="6" borderId="28" xfId="0" applyFont="1" applyFill="1" applyBorder="1" applyAlignment="1">
      <alignment horizontal="left" vertical="top" wrapText="1"/>
    </xf>
    <xf numFmtId="0" fontId="30" fillId="0" borderId="0" xfId="3" applyFont="1" applyAlignment="1">
      <alignment horizontal="left"/>
    </xf>
    <xf numFmtId="0" fontId="26" fillId="13" borderId="0" xfId="1" applyFont="1" applyFill="1" applyAlignment="1">
      <alignment horizontal="center"/>
    </xf>
    <xf numFmtId="0" fontId="25" fillId="0" borderId="7" xfId="3" applyFont="1" applyBorder="1" applyAlignment="1">
      <alignment horizontal="center" vertical="center"/>
    </xf>
    <xf numFmtId="0" fontId="25" fillId="0" borderId="11" xfId="3" applyFont="1" applyBorder="1" applyAlignment="1">
      <alignment horizontal="center" vertical="center"/>
    </xf>
    <xf numFmtId="0" fontId="25" fillId="0" borderId="8" xfId="3" applyFont="1" applyBorder="1" applyAlignment="1">
      <alignment horizontal="center" vertical="center" wrapText="1"/>
    </xf>
    <xf numFmtId="0" fontId="25" fillId="0" borderId="12" xfId="3" applyFont="1" applyBorder="1" applyAlignment="1">
      <alignment horizontal="center" vertical="center" wrapText="1"/>
    </xf>
    <xf numFmtId="0" fontId="28" fillId="14" borderId="8" xfId="3" applyFont="1" applyFill="1" applyBorder="1" applyAlignment="1">
      <alignment horizontal="center"/>
    </xf>
    <xf numFmtId="0" fontId="27" fillId="14" borderId="9" xfId="3" applyFont="1" applyFill="1" applyBorder="1" applyAlignment="1">
      <alignment horizontal="center"/>
    </xf>
    <xf numFmtId="0" fontId="27" fillId="14" borderId="10" xfId="3" applyFont="1" applyFill="1" applyBorder="1" applyAlignment="1">
      <alignment horizontal="center"/>
    </xf>
    <xf numFmtId="0" fontId="25" fillId="13" borderId="11" xfId="3" applyFont="1" applyFill="1" applyBorder="1" applyAlignment="1">
      <alignment horizontal="center" vertical="center"/>
    </xf>
    <xf numFmtId="0" fontId="25" fillId="13" borderId="12" xfId="3" applyFont="1" applyFill="1" applyBorder="1" applyAlignment="1">
      <alignment horizontal="center" vertical="center"/>
    </xf>
    <xf numFmtId="0" fontId="25" fillId="13" borderId="13" xfId="3" applyFont="1" applyFill="1" applyBorder="1" applyAlignment="1">
      <alignment horizontal="center" vertical="center"/>
    </xf>
    <xf numFmtId="0" fontId="25" fillId="13" borderId="14" xfId="3" applyFont="1" applyFill="1" applyBorder="1" applyAlignment="1">
      <alignment horizontal="center" vertical="center"/>
    </xf>
    <xf numFmtId="0" fontId="25" fillId="13" borderId="15" xfId="3" applyFont="1" applyFill="1" applyBorder="1" applyAlignment="1">
      <alignment horizontal="center" vertical="center"/>
    </xf>
    <xf numFmtId="0" fontId="28" fillId="0" borderId="7" xfId="3" applyFont="1" applyBorder="1" applyAlignment="1">
      <alignment horizontal="center" vertical="center"/>
    </xf>
    <xf numFmtId="0" fontId="28" fillId="0" borderId="11" xfId="3" applyFont="1" applyBorder="1" applyAlignment="1">
      <alignment horizontal="center" vertical="center"/>
    </xf>
    <xf numFmtId="0" fontId="28" fillId="0" borderId="8" xfId="3" applyFont="1" applyBorder="1" applyAlignment="1">
      <alignment horizontal="center" vertical="center" wrapText="1"/>
    </xf>
    <xf numFmtId="0" fontId="28" fillId="0" borderId="12" xfId="3" applyFont="1" applyBorder="1" applyAlignment="1">
      <alignment horizontal="center" vertical="center" wrapText="1"/>
    </xf>
    <xf numFmtId="0" fontId="28" fillId="14" borderId="8" xfId="3" applyFont="1" applyFill="1" applyBorder="1" applyAlignment="1">
      <alignment horizontal="center" vertical="center"/>
    </xf>
    <xf numFmtId="0" fontId="27" fillId="14" borderId="8" xfId="3" applyFont="1" applyFill="1" applyBorder="1" applyAlignment="1">
      <alignment horizontal="center" vertical="center"/>
    </xf>
    <xf numFmtId="0" fontId="27" fillId="14" borderId="17" xfId="3" applyFont="1" applyFill="1" applyBorder="1" applyAlignment="1">
      <alignment horizontal="center" vertical="center"/>
    </xf>
    <xf numFmtId="0" fontId="28" fillId="13" borderId="11" xfId="3" applyFont="1" applyFill="1" applyBorder="1" applyAlignment="1">
      <alignment horizontal="center" vertical="center"/>
    </xf>
    <xf numFmtId="0" fontId="28" fillId="13" borderId="12" xfId="3" applyFont="1" applyFill="1" applyBorder="1" applyAlignment="1">
      <alignment horizontal="center" vertical="center"/>
    </xf>
    <xf numFmtId="0" fontId="28" fillId="13" borderId="13" xfId="3" applyFont="1" applyFill="1" applyBorder="1" applyAlignment="1">
      <alignment horizontal="center" vertical="center"/>
    </xf>
    <xf numFmtId="0" fontId="28" fillId="13" borderId="14" xfId="3" applyFont="1" applyFill="1" applyBorder="1" applyAlignment="1">
      <alignment horizontal="center" vertical="center"/>
    </xf>
    <xf numFmtId="0" fontId="28" fillId="13" borderId="15" xfId="3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32" fillId="15" borderId="18" xfId="6" applyFont="1" applyFill="1" applyBorder="1" applyAlignment="1">
      <alignment horizontal="center" vertical="center" wrapText="1"/>
    </xf>
    <xf numFmtId="0" fontId="32" fillId="15" borderId="19" xfId="6" applyFont="1" applyFill="1" applyBorder="1" applyAlignment="1">
      <alignment horizontal="center" vertical="center" wrapText="1"/>
    </xf>
    <xf numFmtId="0" fontId="33" fillId="15" borderId="20" xfId="6" applyFont="1" applyFill="1" applyBorder="1" applyAlignment="1">
      <alignment horizontal="center" vertical="center" wrapText="1"/>
    </xf>
    <xf numFmtId="0" fontId="33" fillId="15" borderId="0" xfId="6" applyFont="1" applyFill="1" applyAlignment="1">
      <alignment horizontal="center" vertical="center" wrapText="1"/>
    </xf>
    <xf numFmtId="0" fontId="33" fillId="15" borderId="21" xfId="6" applyFont="1" applyFill="1" applyBorder="1" applyAlignment="1">
      <alignment horizontal="left" vertical="top" wrapText="1"/>
    </xf>
    <xf numFmtId="0" fontId="33" fillId="15" borderId="22" xfId="6" applyFont="1" applyFill="1" applyBorder="1" applyAlignment="1">
      <alignment horizontal="left" vertical="top" wrapText="1"/>
    </xf>
    <xf numFmtId="0" fontId="30" fillId="0" borderId="0" xfId="0" applyFont="1" applyAlignment="1">
      <alignment horizontal="left" wrapText="1"/>
    </xf>
    <xf numFmtId="0" fontId="32" fillId="15" borderId="20" xfId="6" applyFont="1" applyFill="1" applyBorder="1" applyAlignment="1">
      <alignment horizontal="center" wrapText="1"/>
    </xf>
    <xf numFmtId="0" fontId="32" fillId="15" borderId="0" xfId="6" applyFont="1" applyFill="1" applyAlignment="1">
      <alignment horizontal="center" wrapText="1"/>
    </xf>
    <xf numFmtId="0" fontId="35" fillId="0" borderId="20" xfId="6" applyFont="1" applyBorder="1" applyAlignment="1">
      <alignment horizontal="center" vertical="center"/>
    </xf>
    <xf numFmtId="0" fontId="35" fillId="0" borderId="0" xfId="6" applyFont="1" applyAlignment="1">
      <alignment horizontal="center" vertical="center"/>
    </xf>
    <xf numFmtId="0" fontId="35" fillId="15" borderId="20" xfId="6" applyFont="1" applyFill="1" applyBorder="1" applyAlignment="1">
      <alignment horizontal="center" vertical="center" wrapText="1"/>
    </xf>
    <xf numFmtId="0" fontId="35" fillId="15" borderId="0" xfId="6" applyFont="1" applyFill="1" applyAlignment="1">
      <alignment horizontal="center" vertical="center" wrapText="1"/>
    </xf>
    <xf numFmtId="0" fontId="33" fillId="13" borderId="21" xfId="6" applyFont="1" applyFill="1" applyBorder="1" applyAlignment="1">
      <alignment horizontal="center" vertical="center" wrapText="1"/>
    </xf>
    <xf numFmtId="0" fontId="33" fillId="13" borderId="22" xfId="6" applyFont="1" applyFill="1" applyBorder="1" applyAlignment="1">
      <alignment horizontal="center" vertical="center" wrapText="1"/>
    </xf>
    <xf numFmtId="0" fontId="23" fillId="16" borderId="24" xfId="6" applyFont="1" applyFill="1" applyBorder="1" applyAlignment="1">
      <alignment horizontal="right" vertical="center"/>
    </xf>
    <xf numFmtId="0" fontId="23" fillId="16" borderId="25" xfId="6" applyFont="1" applyFill="1" applyBorder="1" applyAlignment="1">
      <alignment horizontal="right" vertical="center"/>
    </xf>
  </cellXfs>
  <cellStyles count="9">
    <cellStyle name="Normal" xfId="0" builtinId="0"/>
    <cellStyle name="Normal 2" xfId="1"/>
    <cellStyle name="Normal 3 2 2" xfId="3"/>
    <cellStyle name="Normal 61" xfId="6"/>
    <cellStyle name="Porcentagem" xfId="5" builtinId="5"/>
    <cellStyle name="Porcentagem 2" xfId="2"/>
    <cellStyle name="Porcentagem 2 2 2" xfId="4"/>
    <cellStyle name="Porcentagem 2 2 2 2" xfId="8"/>
    <cellStyle name="Porcentagem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104775</xdr:rowOff>
    </xdr:from>
    <xdr:to>
      <xdr:col>0</xdr:col>
      <xdr:colOff>2552700</xdr:colOff>
      <xdr:row>0</xdr:row>
      <xdr:rowOff>1233271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104775"/>
          <a:ext cx="2105025" cy="11284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209550</xdr:rowOff>
    </xdr:from>
    <xdr:to>
      <xdr:col>0</xdr:col>
      <xdr:colOff>2638425</xdr:colOff>
      <xdr:row>0</xdr:row>
      <xdr:rowOff>1261846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09550"/>
          <a:ext cx="2105025" cy="10522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biano\Downloads\10039\ca_arqs\eletrica\e0104500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-m11\publico\WINDOWS\TEMP\B5348E-LM001_R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u-a\01-md-2005\EQUIP\MAQUINAS\I0201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ia\Receita%20Federal%20-%20RJ\Preg&#227;o%203-2013%20-%20Ag.%20Modelo%20B%20Pirai%20e%20Resende\EDITAL%201-2013-%20ADAPTACAO%20PROJETO%20BASICO%20-%20AGENCIA%20MODELO\ANEXO%20V%20-%20PLANILHA%20DE%20OR&#199;AMENTO%20E%20CRONOGRAM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OR&#199;AMENT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USTI&#199;A%20FEDERAL\Predio%20Sede%20%20Vitoria%20ES%20-%202009\Justi&#231;a%20Federal%201&#170;%20Instancia\PLANILHA%20OR&#199;AMENTARIA\Or&#231;amento\JFES_Planilha_Orc_Rev02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ERGÊNCIA"/>
      <sheetName val="CAPA"/>
      <sheetName val="Controle"/>
      <sheetName val="LOJAS"/>
      <sheetName val="CONDOMINOS"/>
      <sheetName val="QUADROS DE DISTRIBUIÇÃO"/>
      <sheetName val="BARRAMENTO BLINDADO"/>
      <sheetName val="TRANSFORMADORES"/>
      <sheetName val="GERAL ORIGINAL"/>
      <sheetName val="GERAL POR ITENS"/>
      <sheetName val="MOTORES"/>
      <sheetName val="ANTIGO COND"/>
      <sheetName val="ANTIGO GERAL"/>
      <sheetName val="H_MOT"/>
      <sheetName val="C_MOT"/>
    </sheetNames>
    <sheetDataSet>
      <sheetData sheetId="0" refreshError="1">
        <row r="2">
          <cell r="A2" t="str">
            <v>TABELA DE CARGAS – POR TRANSFORMADOR/PBT EM EMERGÊNCIA</v>
          </cell>
        </row>
        <row r="4">
          <cell r="A4" t="str">
            <v>TRANSFORMADOR 1.1 – PBT-1.1 EM EMERGÊNCIA</v>
          </cell>
        </row>
        <row r="6">
          <cell r="A6" t="str">
            <v>FINALIDADE</v>
          </cell>
          <cell r="B6" t="str">
            <v>POT. UNIT. (kW)</v>
          </cell>
          <cell r="C6" t="str">
            <v>POT. UNIT. (CV)</v>
          </cell>
          <cell r="D6" t="str">
            <v>T I P O</v>
          </cell>
          <cell r="E6" t="str">
            <v>POT-M (KW)</v>
          </cell>
          <cell r="F6" t="str">
            <v>FP- M</v>
          </cell>
          <cell r="G6" t="str">
            <v>QTDE.</v>
          </cell>
          <cell r="H6" t="str">
            <v>PÓLOS</v>
          </cell>
          <cell r="I6" t="str">
            <v>F.D.</v>
          </cell>
          <cell r="J6" t="str">
            <v>F.P.</v>
          </cell>
          <cell r="K6" t="str">
            <v>POT. INSTALADA (kW)</v>
          </cell>
          <cell r="L6" t="str">
            <v>POT. INSTALADA (kVA)</v>
          </cell>
          <cell r="M6" t="str">
            <v>POT. DEMANDADA (kW)</v>
          </cell>
          <cell r="N6" t="str">
            <v>POT. DEMANDADA (kVA)</v>
          </cell>
        </row>
        <row r="7">
          <cell r="A7" t="str">
            <v>BARRAMENTO BLINDADO BB1.1/1.3 – ILUMINAÇÃO HALL</v>
          </cell>
          <cell r="B7">
            <v>123.78</v>
          </cell>
          <cell r="E7" t="e">
            <v>#N/A</v>
          </cell>
          <cell r="F7" t="e">
            <v>#N/A</v>
          </cell>
          <cell r="G7">
            <v>1</v>
          </cell>
          <cell r="I7">
            <v>0.71596423332687886</v>
          </cell>
          <cell r="J7">
            <v>0.97999999999999976</v>
          </cell>
          <cell r="K7">
            <v>123.78</v>
          </cell>
          <cell r="L7">
            <v>126.30612244897962</v>
          </cell>
          <cell r="M7">
            <v>88.622052801201065</v>
          </cell>
          <cell r="N7">
            <v>90.430666123674584</v>
          </cell>
        </row>
        <row r="8">
          <cell r="A8" t="str">
            <v>QD-B1-3S</v>
          </cell>
          <cell r="B8">
            <v>140.32509426511928</v>
          </cell>
          <cell r="E8" t="e">
            <v>#N/A</v>
          </cell>
          <cell r="F8" t="e">
            <v>#N/A</v>
          </cell>
          <cell r="G8">
            <v>1</v>
          </cell>
          <cell r="I8">
            <v>1</v>
          </cell>
          <cell r="J8">
            <v>0.77296462798671983</v>
          </cell>
          <cell r="K8">
            <v>140.32509426511928</v>
          </cell>
          <cell r="L8">
            <v>181.54141752982022</v>
          </cell>
          <cell r="M8">
            <v>140.32509426511928</v>
          </cell>
          <cell r="N8">
            <v>181.54141752982022</v>
          </cell>
        </row>
        <row r="9">
          <cell r="A9" t="str">
            <v>NO BREAK</v>
          </cell>
          <cell r="B9">
            <v>30</v>
          </cell>
          <cell r="G9">
            <v>2</v>
          </cell>
          <cell r="I9">
            <v>0.5</v>
          </cell>
          <cell r="J9">
            <v>1</v>
          </cell>
          <cell r="K9">
            <v>60</v>
          </cell>
          <cell r="L9">
            <v>60</v>
          </cell>
          <cell r="M9">
            <v>30</v>
          </cell>
          <cell r="N9">
            <v>30</v>
          </cell>
        </row>
        <row r="10">
          <cell r="A10" t="str">
            <v>TOTAL</v>
          </cell>
          <cell r="I10">
            <v>0.79896043489677604</v>
          </cell>
          <cell r="J10">
            <v>0.85752015197356957</v>
          </cell>
          <cell r="K10">
            <v>324.10509426511931</v>
          </cell>
          <cell r="L10">
            <v>367.84753997879983</v>
          </cell>
          <cell r="M10">
            <v>258.94714706632033</v>
          </cell>
          <cell r="N10">
            <v>301.97208365349479</v>
          </cell>
        </row>
        <row r="12">
          <cell r="A12" t="str">
            <v>RESUMO GERAL:</v>
          </cell>
          <cell r="B12" t="str">
            <v>kW</v>
          </cell>
          <cell r="C12" t="str">
            <v>kVA</v>
          </cell>
        </row>
        <row r="13">
          <cell r="A13" t="str">
            <v>DEMANDAS</v>
          </cell>
          <cell r="B13">
            <v>258.94714706632033</v>
          </cell>
          <cell r="C13">
            <v>301.97208365349479</v>
          </cell>
        </row>
        <row r="14">
          <cell r="A14" t="str">
            <v>RESERVA     (%)</v>
          </cell>
          <cell r="B14">
            <v>0.2</v>
          </cell>
        </row>
        <row r="15">
          <cell r="A15" t="str">
            <v>FATOR DE SIMULTANEIDADE</v>
          </cell>
          <cell r="B15">
            <v>1</v>
          </cell>
        </row>
        <row r="17">
          <cell r="A17" t="str">
            <v xml:space="preserve">DEMANDA FINAL </v>
          </cell>
          <cell r="B17">
            <v>310.73657647958436</v>
          </cell>
          <cell r="C17">
            <v>362.36650038419373</v>
          </cell>
        </row>
        <row r="19">
          <cell r="A19" t="str">
            <v>TENSÃO (V)</v>
          </cell>
          <cell r="B19">
            <v>380</v>
          </cell>
          <cell r="C19" t="str">
            <v>V</v>
          </cell>
        </row>
        <row r="20">
          <cell r="A20" t="str">
            <v>CORRENTE (A)</v>
          </cell>
          <cell r="B20">
            <v>550.55893826872864</v>
          </cell>
          <cell r="C20" t="str">
            <v>A</v>
          </cell>
        </row>
        <row r="21">
          <cell r="A21" t="str">
            <v>DISJUNTOR GERAL</v>
          </cell>
          <cell r="B21">
            <v>2500</v>
          </cell>
          <cell r="C21" t="str">
            <v>A</v>
          </cell>
        </row>
        <row r="23">
          <cell r="A23" t="str">
            <v>TRANSFORMADOR DE 1500KVA</v>
          </cell>
        </row>
        <row r="27">
          <cell r="A27" t="str">
            <v>TRANSFORMADOR 1.2 – PBT-1.2 EM EMERGÊNCIA</v>
          </cell>
        </row>
        <row r="29">
          <cell r="A29" t="str">
            <v>FINALIDADE</v>
          </cell>
          <cell r="B29" t="str">
            <v>POT. UNIT. (kW)</v>
          </cell>
          <cell r="C29" t="str">
            <v>POT. UNIT. (CV)</v>
          </cell>
          <cell r="D29" t="str">
            <v>T I P O</v>
          </cell>
          <cell r="E29" t="str">
            <v>POT-M (KW)</v>
          </cell>
          <cell r="F29" t="str">
            <v>FP- M</v>
          </cell>
          <cell r="G29" t="str">
            <v>QTDE.</v>
          </cell>
          <cell r="H29" t="str">
            <v>PÓLOS</v>
          </cell>
          <cell r="I29" t="str">
            <v>F.D.</v>
          </cell>
          <cell r="J29" t="str">
            <v>F.P.</v>
          </cell>
          <cell r="K29" t="str">
            <v>POT. INSTALADA (kW)</v>
          </cell>
          <cell r="L29" t="str">
            <v>POT. INSTALADA (kVA)</v>
          </cell>
          <cell r="M29" t="str">
            <v>POT. DEMANDADA (kW)</v>
          </cell>
          <cell r="N29" t="str">
            <v>POT. DEMANDADA (kVA)</v>
          </cell>
        </row>
        <row r="30">
          <cell r="A30" t="str">
            <v>ELEVADORES SUBSOLO</v>
          </cell>
          <cell r="B30">
            <v>20</v>
          </cell>
          <cell r="E30" t="e">
            <v>#N/A</v>
          </cell>
          <cell r="F30" t="e">
            <v>#N/A</v>
          </cell>
          <cell r="G30">
            <v>2</v>
          </cell>
          <cell r="I30">
            <v>0</v>
          </cell>
          <cell r="J30">
            <v>0.8</v>
          </cell>
          <cell r="K30">
            <v>40</v>
          </cell>
          <cell r="L30">
            <v>50</v>
          </cell>
          <cell r="M30">
            <v>0</v>
          </cell>
          <cell r="N30">
            <v>0</v>
          </cell>
        </row>
        <row r="31">
          <cell r="A31" t="str">
            <v>ILUMINAÇÃO E COMANDO ELEVADORES SUBSOLO</v>
          </cell>
          <cell r="B31">
            <v>1.3</v>
          </cell>
          <cell r="E31" t="e">
            <v>#N/A</v>
          </cell>
          <cell r="F31" t="e">
            <v>#N/A</v>
          </cell>
          <cell r="G31">
            <v>1</v>
          </cell>
          <cell r="I31">
            <v>0.74</v>
          </cell>
          <cell r="J31">
            <v>0.8</v>
          </cell>
          <cell r="K31">
            <v>1.3</v>
          </cell>
          <cell r="L31">
            <v>1.625</v>
          </cell>
          <cell r="M31">
            <v>0.96199999999999997</v>
          </cell>
          <cell r="N31">
            <v>1.2024999999999999</v>
          </cell>
        </row>
        <row r="32">
          <cell r="A32" t="str">
            <v>ELEVADORES GARAGEM</v>
          </cell>
          <cell r="B32">
            <v>20</v>
          </cell>
          <cell r="E32" t="e">
            <v>#N/A</v>
          </cell>
          <cell r="F32" t="e">
            <v>#N/A</v>
          </cell>
          <cell r="G32">
            <v>2</v>
          </cell>
          <cell r="I32">
            <v>0.74</v>
          </cell>
          <cell r="J32">
            <v>0.8</v>
          </cell>
          <cell r="K32">
            <v>40</v>
          </cell>
          <cell r="L32">
            <v>50</v>
          </cell>
          <cell r="M32">
            <v>29.6</v>
          </cell>
          <cell r="N32">
            <v>37</v>
          </cell>
        </row>
        <row r="33">
          <cell r="A33" t="str">
            <v>ILUMINAÇÃO E COMANDO ELEVADORES GARAGEM</v>
          </cell>
          <cell r="B33">
            <v>1.3</v>
          </cell>
          <cell r="E33" t="e">
            <v>#N/A</v>
          </cell>
          <cell r="F33" t="e">
            <v>#N/A</v>
          </cell>
          <cell r="G33">
            <v>1</v>
          </cell>
          <cell r="I33">
            <v>0</v>
          </cell>
          <cell r="J33">
            <v>0.8</v>
          </cell>
          <cell r="K33">
            <v>1.3</v>
          </cell>
          <cell r="L33">
            <v>1.625</v>
          </cell>
          <cell r="M33">
            <v>0</v>
          </cell>
          <cell r="N33">
            <v>0</v>
          </cell>
        </row>
        <row r="34">
          <cell r="A34" t="str">
            <v>ELEVADORES ZONA BAIXA</v>
          </cell>
          <cell r="B34">
            <v>50</v>
          </cell>
          <cell r="E34" t="e">
            <v>#N/A</v>
          </cell>
          <cell r="F34" t="e">
            <v>#N/A</v>
          </cell>
          <cell r="G34">
            <v>8</v>
          </cell>
          <cell r="I34">
            <v>0.125</v>
          </cell>
          <cell r="J34">
            <v>0.8</v>
          </cell>
          <cell r="K34">
            <v>400</v>
          </cell>
          <cell r="L34">
            <v>500</v>
          </cell>
          <cell r="M34">
            <v>50</v>
          </cell>
          <cell r="N34">
            <v>62.5</v>
          </cell>
        </row>
        <row r="35">
          <cell r="A35" t="str">
            <v>ILUMINAÇÃO E COMANDO ELEVADORES ZONA BAIXA</v>
          </cell>
          <cell r="B35">
            <v>3</v>
          </cell>
          <cell r="E35" t="e">
            <v>#N/A</v>
          </cell>
          <cell r="F35" t="e">
            <v>#N/A</v>
          </cell>
          <cell r="G35">
            <v>1</v>
          </cell>
          <cell r="I35">
            <v>0.1</v>
          </cell>
          <cell r="J35">
            <v>0.8</v>
          </cell>
          <cell r="K35">
            <v>3</v>
          </cell>
          <cell r="L35">
            <v>3.75</v>
          </cell>
          <cell r="M35">
            <v>0.30000000000000004</v>
          </cell>
          <cell r="N35">
            <v>0.375</v>
          </cell>
        </row>
        <row r="36">
          <cell r="A36" t="str">
            <v>QD-B1-3S-AC</v>
          </cell>
          <cell r="B36">
            <v>140.32509426511928</v>
          </cell>
          <cell r="E36" t="e">
            <v>#N/A</v>
          </cell>
          <cell r="F36" t="e">
            <v>#N/A</v>
          </cell>
          <cell r="G36">
            <v>1</v>
          </cell>
          <cell r="I36">
            <v>0</v>
          </cell>
          <cell r="J36">
            <v>0.77296462798671983</v>
          </cell>
          <cell r="K36">
            <v>140.32509426511928</v>
          </cell>
          <cell r="L36">
            <v>181.54141752982022</v>
          </cell>
          <cell r="M36">
            <v>0</v>
          </cell>
          <cell r="N36">
            <v>0</v>
          </cell>
        </row>
        <row r="37">
          <cell r="A37" t="str">
            <v>VENTILAÇÃO</v>
          </cell>
          <cell r="B37">
            <v>0.56488549618320616</v>
          </cell>
          <cell r="C37">
            <v>0.5</v>
          </cell>
          <cell r="D37" t="str">
            <v>C</v>
          </cell>
          <cell r="E37">
            <v>0.56488549618320616</v>
          </cell>
          <cell r="F37">
            <v>0.73</v>
          </cell>
          <cell r="G37">
            <v>1</v>
          </cell>
          <cell r="I37">
            <v>0</v>
          </cell>
          <cell r="J37">
            <v>0.73</v>
          </cell>
          <cell r="K37">
            <v>0.56488549618320616</v>
          </cell>
          <cell r="L37">
            <v>0.77381574819617283</v>
          </cell>
          <cell r="M37">
            <v>0</v>
          </cell>
          <cell r="N37">
            <v>0</v>
          </cell>
        </row>
        <row r="38">
          <cell r="A38" t="str">
            <v>VENTILAÇÃO</v>
          </cell>
          <cell r="B38">
            <v>0.80291970802919721</v>
          </cell>
          <cell r="C38">
            <v>0.75</v>
          </cell>
          <cell r="D38" t="str">
            <v>C</v>
          </cell>
          <cell r="E38">
            <v>0.80291970802919721</v>
          </cell>
          <cell r="F38">
            <v>0.77</v>
          </cell>
          <cell r="G38">
            <v>1</v>
          </cell>
          <cell r="I38">
            <v>0</v>
          </cell>
          <cell r="J38">
            <v>0.77</v>
          </cell>
          <cell r="K38">
            <v>0.80291970802919721</v>
          </cell>
          <cell r="L38">
            <v>1.0427528675703859</v>
          </cell>
          <cell r="M38">
            <v>0</v>
          </cell>
          <cell r="N38">
            <v>0</v>
          </cell>
        </row>
        <row r="39">
          <cell r="A39" t="str">
            <v>VENTILAÇÃO</v>
          </cell>
          <cell r="B39">
            <v>1.8987341772151898</v>
          </cell>
          <cell r="C39">
            <v>2</v>
          </cell>
          <cell r="D39" t="str">
            <v>C</v>
          </cell>
          <cell r="E39">
            <v>1.8987341772151898</v>
          </cell>
          <cell r="F39">
            <v>0.82</v>
          </cell>
          <cell r="G39">
            <v>1</v>
          </cell>
          <cell r="I39">
            <v>0</v>
          </cell>
          <cell r="J39">
            <v>0.82</v>
          </cell>
          <cell r="K39">
            <v>1.8987341772151898</v>
          </cell>
          <cell r="L39">
            <v>2.3155294844087684</v>
          </cell>
          <cell r="M39">
            <v>0</v>
          </cell>
          <cell r="N39">
            <v>0</v>
          </cell>
        </row>
        <row r="40">
          <cell r="A40" t="str">
            <v>FANCOIL</v>
          </cell>
          <cell r="B40">
            <v>6.3805104408352662</v>
          </cell>
          <cell r="C40">
            <v>7.5</v>
          </cell>
          <cell r="D40" t="str">
            <v>C</v>
          </cell>
          <cell r="E40">
            <v>6.3805104408352662</v>
          </cell>
          <cell r="F40">
            <v>0.8</v>
          </cell>
          <cell r="G40">
            <v>2</v>
          </cell>
          <cell r="I40">
            <v>0</v>
          </cell>
          <cell r="J40">
            <v>0.8</v>
          </cell>
          <cell r="K40">
            <v>12.761020881670532</v>
          </cell>
          <cell r="L40">
            <v>15.951276102088165</v>
          </cell>
          <cell r="M40">
            <v>0</v>
          </cell>
          <cell r="N40">
            <v>0</v>
          </cell>
        </row>
        <row r="41">
          <cell r="A41" t="str">
            <v>UNIDADE CONDENSADORA</v>
          </cell>
          <cell r="B41">
            <v>43.4</v>
          </cell>
          <cell r="G41">
            <v>1</v>
          </cell>
          <cell r="I41">
            <v>0</v>
          </cell>
          <cell r="J41">
            <v>0.8</v>
          </cell>
          <cell r="K41">
            <v>43.4</v>
          </cell>
          <cell r="L41">
            <v>54.249999999999993</v>
          </cell>
          <cell r="M41">
            <v>0</v>
          </cell>
          <cell r="N41">
            <v>0</v>
          </cell>
        </row>
        <row r="42">
          <cell r="A42" t="str">
            <v>FANCOIL ESCRITÓRIOS</v>
          </cell>
          <cell r="B42">
            <v>8.6705202312138727</v>
          </cell>
          <cell r="C42">
            <v>10</v>
          </cell>
          <cell r="D42" t="str">
            <v>C</v>
          </cell>
          <cell r="E42">
            <v>8.6705202312138727</v>
          </cell>
          <cell r="F42">
            <v>0.85</v>
          </cell>
          <cell r="G42">
            <v>32</v>
          </cell>
          <cell r="I42">
            <v>0</v>
          </cell>
          <cell r="J42">
            <v>0.85</v>
          </cell>
          <cell r="K42">
            <v>277.45664739884393</v>
          </cell>
          <cell r="L42">
            <v>326.41958517511051</v>
          </cell>
          <cell r="M42">
            <v>0</v>
          </cell>
          <cell r="N42">
            <v>0</v>
          </cell>
        </row>
        <row r="43">
          <cell r="A43" t="str">
            <v>ILUMINAÇÃO, TOMADAS E AR CONDICIONADO FAST FOOD</v>
          </cell>
          <cell r="B43">
            <v>258.76900000000001</v>
          </cell>
          <cell r="G43">
            <v>1</v>
          </cell>
          <cell r="I43">
            <v>0</v>
          </cell>
          <cell r="J43">
            <v>0.9</v>
          </cell>
          <cell r="K43">
            <v>258.76900000000001</v>
          </cell>
          <cell r="L43">
            <v>287.52111111111111</v>
          </cell>
          <cell r="M43">
            <v>0</v>
          </cell>
          <cell r="N43">
            <v>0</v>
          </cell>
        </row>
        <row r="44">
          <cell r="A44" t="str">
            <v>BOMBA DE RECALQUE DE ÁGUA FRIA</v>
          </cell>
          <cell r="B44">
            <v>20.670391061452513</v>
          </cell>
          <cell r="C44">
            <v>25</v>
          </cell>
          <cell r="D44" t="str">
            <v>H</v>
          </cell>
          <cell r="E44">
            <v>20.670391061452513</v>
          </cell>
          <cell r="F44">
            <v>0.85</v>
          </cell>
          <cell r="G44">
            <v>2</v>
          </cell>
          <cell r="I44">
            <v>0</v>
          </cell>
          <cell r="J44">
            <v>0.85</v>
          </cell>
          <cell r="K44">
            <v>41.340782122905026</v>
          </cell>
          <cell r="L44">
            <v>48.636214262241211</v>
          </cell>
          <cell r="M44">
            <v>0</v>
          </cell>
          <cell r="N44">
            <v>0</v>
          </cell>
        </row>
        <row r="45">
          <cell r="A45" t="str">
            <v>BOMBA DE RECALQUE DE ÁGUAS PLUVIAIS</v>
          </cell>
          <cell r="B45">
            <v>8.6705202312138727</v>
          </cell>
          <cell r="C45">
            <v>10</v>
          </cell>
          <cell r="D45" t="str">
            <v>H</v>
          </cell>
          <cell r="E45">
            <v>8.6705202312138727</v>
          </cell>
          <cell r="F45">
            <v>0.85</v>
          </cell>
          <cell r="G45">
            <v>6</v>
          </cell>
          <cell r="I45">
            <v>0</v>
          </cell>
          <cell r="J45">
            <v>0.85</v>
          </cell>
          <cell r="K45">
            <v>52.02312138728324</v>
          </cell>
          <cell r="L45">
            <v>61.203672220333225</v>
          </cell>
          <cell r="M45">
            <v>0</v>
          </cell>
          <cell r="N45">
            <v>0</v>
          </cell>
        </row>
        <row r="46">
          <cell r="A46" t="str">
            <v>BOMBA DE RECALQUE DE ESGOTO</v>
          </cell>
          <cell r="B46">
            <v>8.6705202312138727</v>
          </cell>
          <cell r="C46">
            <v>10</v>
          </cell>
          <cell r="D46" t="str">
            <v>H</v>
          </cell>
          <cell r="E46">
            <v>8.6705202312138727</v>
          </cell>
          <cell r="F46">
            <v>0.85</v>
          </cell>
          <cell r="G46">
            <v>6</v>
          </cell>
          <cell r="I46">
            <v>0</v>
          </cell>
          <cell r="J46">
            <v>0.85</v>
          </cell>
          <cell r="K46">
            <v>52.02312138728324</v>
          </cell>
          <cell r="L46">
            <v>61.203672220333225</v>
          </cell>
          <cell r="M46">
            <v>0</v>
          </cell>
          <cell r="N46">
            <v>0</v>
          </cell>
        </row>
        <row r="47">
          <cell r="A47" t="str">
            <v>BOMBA DE RECALQUE DE REUSO</v>
          </cell>
          <cell r="B47">
            <v>1.0135135135135136</v>
          </cell>
          <cell r="C47">
            <v>1</v>
          </cell>
          <cell r="D47" t="str">
            <v>H</v>
          </cell>
          <cell r="E47">
            <v>1.0135135135135136</v>
          </cell>
          <cell r="F47">
            <v>0.78</v>
          </cell>
          <cell r="G47">
            <v>2</v>
          </cell>
          <cell r="I47">
            <v>0</v>
          </cell>
          <cell r="J47">
            <v>0.78</v>
          </cell>
          <cell r="K47">
            <v>2.0270270270270272</v>
          </cell>
          <cell r="L47">
            <v>2.5987525987525988</v>
          </cell>
          <cell r="M47">
            <v>0</v>
          </cell>
          <cell r="N47">
            <v>0</v>
          </cell>
        </row>
        <row r="48">
          <cell r="A48" t="str">
            <v>BOMBA DE RECALQUE DO POÇO DE RETARDO</v>
          </cell>
          <cell r="B48">
            <v>1.0135135135135136</v>
          </cell>
          <cell r="C48">
            <v>1</v>
          </cell>
          <cell r="D48" t="str">
            <v>H</v>
          </cell>
          <cell r="E48">
            <v>1.0135135135135136</v>
          </cell>
          <cell r="F48">
            <v>0.78</v>
          </cell>
          <cell r="G48">
            <v>2</v>
          </cell>
          <cell r="I48">
            <v>0</v>
          </cell>
          <cell r="J48">
            <v>0.78</v>
          </cell>
          <cell r="K48">
            <v>2.0270270270270272</v>
          </cell>
          <cell r="L48">
            <v>2.5987525987525988</v>
          </cell>
          <cell r="M48">
            <v>0</v>
          </cell>
          <cell r="N48">
            <v>0</v>
          </cell>
        </row>
        <row r="49">
          <cell r="A49" t="str">
            <v>ESCADA ROLANTE</v>
          </cell>
          <cell r="B49">
            <v>10</v>
          </cell>
          <cell r="G49">
            <v>2</v>
          </cell>
          <cell r="I49">
            <v>0</v>
          </cell>
          <cell r="J49">
            <v>0.8</v>
          </cell>
          <cell r="K49">
            <v>20</v>
          </cell>
          <cell r="L49">
            <v>25</v>
          </cell>
          <cell r="M49">
            <v>0</v>
          </cell>
          <cell r="N49">
            <v>0</v>
          </cell>
        </row>
        <row r="50">
          <cell r="A50" t="str">
            <v>TOTAL</v>
          </cell>
          <cell r="I50">
            <v>5.8131468987100983E-2</v>
          </cell>
          <cell r="J50">
            <v>0.79999999999999993</v>
          </cell>
          <cell r="K50">
            <v>1391.0193808785871</v>
          </cell>
          <cell r="L50">
            <v>1678.056551918718</v>
          </cell>
          <cell r="M50">
            <v>80.861999999999995</v>
          </cell>
          <cell r="N50">
            <v>101.0775</v>
          </cell>
        </row>
        <row r="52">
          <cell r="I52" t="str">
            <v>COM O PAINEL DE SEGURANÇA EM FUNCIONAMENTO</v>
          </cell>
        </row>
        <row r="53">
          <cell r="A53" t="str">
            <v>RESUMO GERAL:</v>
          </cell>
          <cell r="B53" t="str">
            <v>kW</v>
          </cell>
          <cell r="C53" t="str">
            <v>kVA</v>
          </cell>
          <cell r="I53" t="str">
            <v>kW</v>
          </cell>
          <cell r="J53" t="str">
            <v>kVA</v>
          </cell>
        </row>
        <row r="54">
          <cell r="A54" t="str">
            <v>DEMANDAS</v>
          </cell>
          <cell r="B54">
            <v>80.861999999999995</v>
          </cell>
          <cell r="C54">
            <v>101.0775</v>
          </cell>
          <cell r="I54">
            <v>442.08736295026449</v>
          </cell>
          <cell r="J54">
            <v>529.01118759655708</v>
          </cell>
        </row>
        <row r="55">
          <cell r="A55" t="str">
            <v>RESERVA     (%)</v>
          </cell>
          <cell r="B55">
            <v>0.2</v>
          </cell>
          <cell r="I55">
            <v>0</v>
          </cell>
        </row>
        <row r="56">
          <cell r="A56" t="str">
            <v>FATOR DE SIMULTANEIDADE</v>
          </cell>
          <cell r="B56">
            <v>1</v>
          </cell>
          <cell r="I56">
            <v>1</v>
          </cell>
        </row>
        <row r="58">
          <cell r="A58" t="str">
            <v xml:space="preserve">DEMANDA FINAL </v>
          </cell>
          <cell r="B58">
            <v>97.034399999999991</v>
          </cell>
          <cell r="C58">
            <v>121.29299999999999</v>
          </cell>
          <cell r="I58">
            <v>442.08736295026449</v>
          </cell>
          <cell r="J58">
            <v>529.01118759655708</v>
          </cell>
        </row>
        <row r="60">
          <cell r="A60" t="str">
            <v>TENSÃO (V)</v>
          </cell>
          <cell r="B60">
            <v>380</v>
          </cell>
          <cell r="C60" t="str">
            <v>V</v>
          </cell>
          <cell r="I60">
            <v>380</v>
          </cell>
          <cell r="J60" t="str">
            <v>V</v>
          </cell>
        </row>
        <row r="61">
          <cell r="A61" t="str">
            <v>CORRENTE (A)</v>
          </cell>
          <cell r="B61">
            <v>184.28564789688755</v>
          </cell>
          <cell r="C61" t="str">
            <v>A</v>
          </cell>
          <cell r="I61">
            <v>803.74934621893647</v>
          </cell>
          <cell r="J61" t="str">
            <v>A</v>
          </cell>
        </row>
        <row r="62">
          <cell r="A62" t="str">
            <v>DISJUNTOR GERAL</v>
          </cell>
          <cell r="B62">
            <v>2500</v>
          </cell>
          <cell r="C62" t="str">
            <v>A</v>
          </cell>
          <cell r="I62">
            <v>2500</v>
          </cell>
          <cell r="J62" t="str">
            <v>A</v>
          </cell>
        </row>
        <row r="64">
          <cell r="A64" t="str">
            <v>TRANSFORMADOR DE 1500KVA</v>
          </cell>
        </row>
        <row r="69">
          <cell r="A69" t="str">
            <v>PBT-SEG EM EMERGÊNCIA</v>
          </cell>
        </row>
        <row r="71">
          <cell r="A71" t="str">
            <v>EM REGIME NORMAL</v>
          </cell>
        </row>
        <row r="72">
          <cell r="A72" t="str">
            <v>FINALIDADE</v>
          </cell>
          <cell r="B72" t="str">
            <v>POT. UNIT. (kW)</v>
          </cell>
          <cell r="C72" t="str">
            <v>POT. UNIT. (CV)</v>
          </cell>
          <cell r="D72" t="str">
            <v>T I P O</v>
          </cell>
          <cell r="E72" t="str">
            <v>POT-M (KW)</v>
          </cell>
          <cell r="F72" t="str">
            <v>FP- M</v>
          </cell>
          <cell r="G72" t="str">
            <v>QTDE.</v>
          </cell>
          <cell r="H72" t="str">
            <v>PÓLOS</v>
          </cell>
          <cell r="I72" t="str">
            <v>F.D.</v>
          </cell>
          <cell r="J72" t="str">
            <v>F.P.</v>
          </cell>
          <cell r="K72" t="str">
            <v>POT. INSTALADA (kW)</v>
          </cell>
          <cell r="L72" t="str">
            <v>POT. INSTALADA (kVA)</v>
          </cell>
          <cell r="M72" t="str">
            <v>POT. DEMANDADA (kW)</v>
          </cell>
          <cell r="N72" t="str">
            <v>POT. DEMANDADA (kVA)</v>
          </cell>
        </row>
        <row r="73">
          <cell r="A73" t="str">
            <v>ELEVADOR DE SEGUANÇA</v>
          </cell>
          <cell r="B73">
            <v>35</v>
          </cell>
          <cell r="E73" t="e">
            <v>#N/A</v>
          </cell>
          <cell r="F73" t="e">
            <v>#N/A</v>
          </cell>
          <cell r="G73">
            <v>1</v>
          </cell>
          <cell r="I73">
            <v>1</v>
          </cell>
          <cell r="J73">
            <v>0.8</v>
          </cell>
          <cell r="K73">
            <v>35</v>
          </cell>
          <cell r="L73">
            <v>43.75</v>
          </cell>
          <cell r="M73">
            <v>35</v>
          </cell>
          <cell r="N73">
            <v>43.75</v>
          </cell>
        </row>
        <row r="74">
          <cell r="A74" t="str">
            <v>ILUMINAÇÃO E COMANDO ELEVADORE DE SEGURANÇA</v>
          </cell>
          <cell r="B74">
            <v>3</v>
          </cell>
          <cell r="E74" t="e">
            <v>#N/A</v>
          </cell>
          <cell r="F74" t="e">
            <v>#N/A</v>
          </cell>
          <cell r="G74">
            <v>1</v>
          </cell>
          <cell r="I74">
            <v>1</v>
          </cell>
          <cell r="J74">
            <v>0.8</v>
          </cell>
          <cell r="K74">
            <v>3</v>
          </cell>
          <cell r="L74">
            <v>3.75</v>
          </cell>
          <cell r="M74">
            <v>3</v>
          </cell>
          <cell r="N74">
            <v>3.75</v>
          </cell>
        </row>
        <row r="75">
          <cell r="A75" t="str">
            <v>PRESSURIZAÇÃO ESCADA 5SS</v>
          </cell>
          <cell r="B75">
            <v>6.3805104408352662</v>
          </cell>
          <cell r="C75">
            <v>7.5</v>
          </cell>
          <cell r="D75" t="str">
            <v>C</v>
          </cell>
          <cell r="E75">
            <v>6.3805104408352662</v>
          </cell>
          <cell r="F75">
            <v>0.8</v>
          </cell>
          <cell r="G75">
            <v>4</v>
          </cell>
          <cell r="I75">
            <v>0</v>
          </cell>
          <cell r="J75">
            <v>0.8</v>
          </cell>
          <cell r="K75">
            <v>25.522041763341065</v>
          </cell>
          <cell r="L75">
            <v>31.902552204176331</v>
          </cell>
          <cell r="M75">
            <v>0</v>
          </cell>
          <cell r="N75">
            <v>0</v>
          </cell>
        </row>
        <row r="76">
          <cell r="A76" t="str">
            <v>PRESSURIZAÇÃO ESCADA 3SS</v>
          </cell>
          <cell r="B76">
            <v>8.6705202312138727</v>
          </cell>
          <cell r="C76">
            <v>10</v>
          </cell>
          <cell r="D76" t="str">
            <v>C</v>
          </cell>
          <cell r="E76">
            <v>8.6705202312138727</v>
          </cell>
          <cell r="F76">
            <v>0.85</v>
          </cell>
          <cell r="G76">
            <v>2</v>
          </cell>
          <cell r="I76">
            <v>0</v>
          </cell>
          <cell r="J76">
            <v>0.85</v>
          </cell>
          <cell r="K76">
            <v>17.341040462427745</v>
          </cell>
          <cell r="L76">
            <v>20.401224073444407</v>
          </cell>
          <cell r="M76">
            <v>0</v>
          </cell>
          <cell r="N76">
            <v>0</v>
          </cell>
        </row>
        <row r="77">
          <cell r="A77" t="str">
            <v>PRESSURIZAÇÃO ESCADA 1SS</v>
          </cell>
          <cell r="B77">
            <v>16.930022573363431</v>
          </cell>
          <cell r="C77">
            <v>20</v>
          </cell>
          <cell r="D77" t="str">
            <v>C</v>
          </cell>
          <cell r="E77">
            <v>16.930022573363431</v>
          </cell>
          <cell r="F77">
            <v>0.84</v>
          </cell>
          <cell r="G77">
            <v>5</v>
          </cell>
          <cell r="I77">
            <v>0</v>
          </cell>
          <cell r="J77">
            <v>0.84</v>
          </cell>
          <cell r="K77">
            <v>84.650112866817153</v>
          </cell>
          <cell r="L77">
            <v>100.77394388906805</v>
          </cell>
          <cell r="M77">
            <v>0</v>
          </cell>
          <cell r="N77">
            <v>0</v>
          </cell>
        </row>
        <row r="78">
          <cell r="A78" t="str">
            <v>EXAUSTÃO DE FUMAÇA</v>
          </cell>
          <cell r="B78">
            <v>16.930022573363431</v>
          </cell>
          <cell r="C78">
            <v>20</v>
          </cell>
          <cell r="D78" t="str">
            <v>C</v>
          </cell>
          <cell r="E78">
            <v>16.930022573363431</v>
          </cell>
          <cell r="F78">
            <v>0.84</v>
          </cell>
          <cell r="G78">
            <v>2</v>
          </cell>
          <cell r="I78">
            <v>0</v>
          </cell>
          <cell r="J78">
            <v>0.84</v>
          </cell>
          <cell r="K78">
            <v>33.860045146726861</v>
          </cell>
          <cell r="L78">
            <v>40.309577555627214</v>
          </cell>
          <cell r="M78">
            <v>0</v>
          </cell>
          <cell r="N78">
            <v>0</v>
          </cell>
        </row>
        <row r="79">
          <cell r="A79" t="str">
            <v>ELEVADOR DE SEGUANÇA</v>
          </cell>
          <cell r="B79">
            <v>35</v>
          </cell>
          <cell r="E79" t="e">
            <v>#N/A</v>
          </cell>
          <cell r="F79" t="e">
            <v>#N/A</v>
          </cell>
          <cell r="G79">
            <v>1</v>
          </cell>
          <cell r="I79">
            <v>1</v>
          </cell>
          <cell r="J79">
            <v>0.8</v>
          </cell>
          <cell r="K79">
            <v>35</v>
          </cell>
          <cell r="L79">
            <v>43.75</v>
          </cell>
          <cell r="M79">
            <v>35</v>
          </cell>
          <cell r="N79">
            <v>43.75</v>
          </cell>
        </row>
        <row r="80">
          <cell r="A80" t="str">
            <v>ILUMINAÇÃO E COMANDO ELEVADORE DE SEGURANÇA</v>
          </cell>
          <cell r="B80">
            <v>3</v>
          </cell>
          <cell r="E80" t="e">
            <v>#N/A</v>
          </cell>
          <cell r="F80" t="e">
            <v>#N/A</v>
          </cell>
          <cell r="G80">
            <v>1</v>
          </cell>
          <cell r="I80">
            <v>1</v>
          </cell>
          <cell r="J80">
            <v>0.8</v>
          </cell>
          <cell r="K80">
            <v>3</v>
          </cell>
          <cell r="L80">
            <v>3.75</v>
          </cell>
          <cell r="M80">
            <v>3</v>
          </cell>
          <cell r="N80">
            <v>3.75</v>
          </cell>
        </row>
        <row r="81">
          <cell r="A81" t="str">
            <v>PRESSURIZAÇÃO ESCADA 5SS</v>
          </cell>
          <cell r="B81">
            <v>6.3805104408352662</v>
          </cell>
          <cell r="C81">
            <v>7.5</v>
          </cell>
          <cell r="D81" t="str">
            <v>C</v>
          </cell>
          <cell r="E81">
            <v>6.3805104408352662</v>
          </cell>
          <cell r="F81">
            <v>0.8</v>
          </cell>
          <cell r="G81">
            <v>4</v>
          </cell>
          <cell r="I81">
            <v>0</v>
          </cell>
          <cell r="J81">
            <v>0.8</v>
          </cell>
          <cell r="K81">
            <v>25.522041763341065</v>
          </cell>
          <cell r="L81">
            <v>31.902552204176331</v>
          </cell>
          <cell r="M81">
            <v>0</v>
          </cell>
          <cell r="N81">
            <v>0</v>
          </cell>
        </row>
        <row r="82">
          <cell r="A82" t="str">
            <v>PRESSURIZAÇÃO ESCADA 3SS</v>
          </cell>
          <cell r="B82">
            <v>8.6705202312138727</v>
          </cell>
          <cell r="C82">
            <v>10</v>
          </cell>
          <cell r="D82" t="str">
            <v>C</v>
          </cell>
          <cell r="E82">
            <v>8.6705202312138727</v>
          </cell>
          <cell r="F82">
            <v>0.85</v>
          </cell>
          <cell r="G82">
            <v>2</v>
          </cell>
          <cell r="I82">
            <v>0</v>
          </cell>
          <cell r="J82">
            <v>0.85</v>
          </cell>
          <cell r="K82">
            <v>17.341040462427745</v>
          </cell>
          <cell r="L82">
            <v>20.401224073444407</v>
          </cell>
          <cell r="M82">
            <v>0</v>
          </cell>
          <cell r="N82">
            <v>0</v>
          </cell>
        </row>
        <row r="83">
          <cell r="A83" t="str">
            <v>PRESSURIZAÇÃO ESCADA 1SS</v>
          </cell>
          <cell r="B83">
            <v>16.930022573363431</v>
          </cell>
          <cell r="C83">
            <v>20</v>
          </cell>
          <cell r="D83" t="str">
            <v>C</v>
          </cell>
          <cell r="E83">
            <v>16.930022573363431</v>
          </cell>
          <cell r="F83">
            <v>0.84</v>
          </cell>
          <cell r="G83">
            <v>5</v>
          </cell>
          <cell r="I83">
            <v>0</v>
          </cell>
          <cell r="J83">
            <v>0.84</v>
          </cell>
          <cell r="K83">
            <v>84.650112866817153</v>
          </cell>
          <cell r="L83">
            <v>100.77394388906805</v>
          </cell>
          <cell r="M83">
            <v>0</v>
          </cell>
          <cell r="N83">
            <v>0</v>
          </cell>
        </row>
        <row r="84">
          <cell r="A84" t="str">
            <v>EXAUSTÃO DE FUMAÇA</v>
          </cell>
          <cell r="B84">
            <v>16.930022573363431</v>
          </cell>
          <cell r="C84">
            <v>20</v>
          </cell>
          <cell r="D84" t="str">
            <v>C</v>
          </cell>
          <cell r="E84">
            <v>16.930022573363431</v>
          </cell>
          <cell r="F84">
            <v>0.84</v>
          </cell>
          <cell r="G84">
            <v>2</v>
          </cell>
          <cell r="I84">
            <v>0</v>
          </cell>
          <cell r="J84">
            <v>0.84</v>
          </cell>
          <cell r="K84">
            <v>33.860045146726861</v>
          </cell>
          <cell r="L84">
            <v>40.309577555627214</v>
          </cell>
          <cell r="M84">
            <v>0</v>
          </cell>
          <cell r="N84">
            <v>0</v>
          </cell>
        </row>
        <row r="85">
          <cell r="A85" t="str">
            <v>BOMBA DE RECALQUE DE ÓLEO DIESEL</v>
          </cell>
          <cell r="B85">
            <v>2.7500000000000004</v>
          </cell>
          <cell r="C85">
            <v>3</v>
          </cell>
          <cell r="D85" t="str">
            <v>H</v>
          </cell>
          <cell r="E85">
            <v>2.7500000000000004</v>
          </cell>
          <cell r="F85">
            <v>0.77</v>
          </cell>
          <cell r="G85">
            <v>2</v>
          </cell>
          <cell r="I85">
            <v>0.5</v>
          </cell>
          <cell r="J85">
            <v>0.77</v>
          </cell>
          <cell r="K85">
            <v>5.5000000000000009</v>
          </cell>
          <cell r="L85">
            <v>7.1428571428571441</v>
          </cell>
          <cell r="M85">
            <v>2.7500000000000004</v>
          </cell>
          <cell r="N85">
            <v>3.5714285714285721</v>
          </cell>
        </row>
        <row r="86">
          <cell r="A86" t="str">
            <v>ILUMINAÇÃO E TOMADAS GERADOR</v>
          </cell>
          <cell r="B86">
            <v>11.67</v>
          </cell>
          <cell r="E86" t="e">
            <v>#N/A</v>
          </cell>
          <cell r="F86" t="e">
            <v>#N/A</v>
          </cell>
          <cell r="G86">
            <v>1</v>
          </cell>
          <cell r="I86">
            <v>0.9</v>
          </cell>
          <cell r="J86">
            <v>0.94</v>
          </cell>
          <cell r="K86">
            <v>11.67</v>
          </cell>
          <cell r="L86">
            <v>12.414893617021278</v>
          </cell>
          <cell r="M86">
            <v>10.503</v>
          </cell>
          <cell r="N86">
            <v>11.17340425531915</v>
          </cell>
        </row>
        <row r="87">
          <cell r="A87" t="str">
            <v>BOMBA DE INCÊNDIO JOCKEY</v>
          </cell>
          <cell r="B87">
            <v>4.3632075471698117</v>
          </cell>
          <cell r="C87">
            <v>5</v>
          </cell>
          <cell r="D87" t="str">
            <v>H</v>
          </cell>
          <cell r="E87">
            <v>4.3632075471698117</v>
          </cell>
          <cell r="F87">
            <v>0.83</v>
          </cell>
          <cell r="G87">
            <v>1</v>
          </cell>
          <cell r="I87">
            <v>1</v>
          </cell>
          <cell r="J87">
            <v>0.83</v>
          </cell>
          <cell r="K87">
            <v>4.3632075471698117</v>
          </cell>
          <cell r="L87">
            <v>5.2568765628551954</v>
          </cell>
          <cell r="M87">
            <v>4.3632075471698117</v>
          </cell>
          <cell r="N87">
            <v>5.2568765628551954</v>
          </cell>
        </row>
        <row r="88">
          <cell r="A88" t="str">
            <v>BOMBA DE INCÊNDIO PRINCIPAL</v>
          </cell>
          <cell r="B88">
            <v>119.56521739130434</v>
          </cell>
          <cell r="C88">
            <v>150</v>
          </cell>
          <cell r="D88" t="str">
            <v>H</v>
          </cell>
          <cell r="E88">
            <v>119.56521739130434</v>
          </cell>
          <cell r="F88">
            <v>0.86</v>
          </cell>
          <cell r="G88">
            <v>1</v>
          </cell>
          <cell r="I88">
            <v>0</v>
          </cell>
          <cell r="J88">
            <v>0.86</v>
          </cell>
          <cell r="K88">
            <v>119.56521739130434</v>
          </cell>
          <cell r="L88">
            <v>139.02932254802832</v>
          </cell>
          <cell r="M88">
            <v>0</v>
          </cell>
          <cell r="N88">
            <v>0</v>
          </cell>
        </row>
        <row r="89">
          <cell r="A89" t="str">
            <v>RETIFICADOR SUBESTAÇÃO</v>
          </cell>
          <cell r="B89">
            <v>10</v>
          </cell>
          <cell r="G89">
            <v>1</v>
          </cell>
          <cell r="I89">
            <v>1</v>
          </cell>
          <cell r="J89">
            <v>0.8</v>
          </cell>
          <cell r="K89">
            <v>10</v>
          </cell>
          <cell r="L89">
            <v>12.5</v>
          </cell>
          <cell r="M89">
            <v>10</v>
          </cell>
          <cell r="N89">
            <v>12.5</v>
          </cell>
        </row>
        <row r="90">
          <cell r="A90" t="str">
            <v>TOTAL</v>
          </cell>
          <cell r="I90">
            <v>0.18844624461614121</v>
          </cell>
          <cell r="J90">
            <v>0.81266524224042402</v>
          </cell>
          <cell r="K90">
            <v>549.84490541709977</v>
          </cell>
          <cell r="L90">
            <v>658.11854531539404</v>
          </cell>
          <cell r="M90">
            <v>103.61620754716981</v>
          </cell>
          <cell r="N90">
            <v>127.50170938960292</v>
          </cell>
        </row>
        <row r="92">
          <cell r="A92" t="str">
            <v>RESUMO GERAL:</v>
          </cell>
          <cell r="B92" t="str">
            <v>kW</v>
          </cell>
          <cell r="C92" t="str">
            <v>kVA</v>
          </cell>
        </row>
        <row r="93">
          <cell r="A93" t="str">
            <v>DEMANDAS</v>
          </cell>
          <cell r="B93">
            <v>103.61620754716981</v>
          </cell>
          <cell r="C93">
            <v>127.50170938960292</v>
          </cell>
        </row>
        <row r="94">
          <cell r="A94" t="str">
            <v>RESERVA     (%)</v>
          </cell>
          <cell r="B94">
            <v>0.2</v>
          </cell>
        </row>
        <row r="95">
          <cell r="A95" t="str">
            <v>FATOR DE SIMULTANEIDADE</v>
          </cell>
          <cell r="B95">
            <v>1</v>
          </cell>
        </row>
        <row r="97">
          <cell r="A97" t="str">
            <v xml:space="preserve">DEMANDA FINAL </v>
          </cell>
          <cell r="B97">
            <v>124.33944905660377</v>
          </cell>
          <cell r="C97">
            <v>153.00205126752351</v>
          </cell>
        </row>
        <row r="99">
          <cell r="A99" t="str">
            <v>TENSÃO (V)</v>
          </cell>
          <cell r="B99">
            <v>380</v>
          </cell>
          <cell r="C99" t="str">
            <v>V</v>
          </cell>
        </row>
        <row r="100">
          <cell r="A100" t="str">
            <v>CORRENTE (A)</v>
          </cell>
          <cell r="B100">
            <v>232.46256706807799</v>
          </cell>
          <cell r="C100" t="str">
            <v>A</v>
          </cell>
        </row>
        <row r="101">
          <cell r="A101" t="str">
            <v>DISJUNTOR GERAL</v>
          </cell>
          <cell r="B101">
            <v>1250</v>
          </cell>
          <cell r="C101" t="str">
            <v>A</v>
          </cell>
        </row>
        <row r="104">
          <cell r="A104" t="str">
            <v>EM FUNCIONAMENTO</v>
          </cell>
        </row>
        <row r="105">
          <cell r="A105" t="str">
            <v>FINALIDADE</v>
          </cell>
          <cell r="B105" t="str">
            <v>POT. UNIT. (kW)</v>
          </cell>
          <cell r="C105" t="str">
            <v>POT. UNIT. (CV)</v>
          </cell>
          <cell r="D105" t="str">
            <v>T I P O</v>
          </cell>
          <cell r="E105" t="str">
            <v>POT-M (KW)</v>
          </cell>
          <cell r="F105" t="str">
            <v>FP- M</v>
          </cell>
          <cell r="G105" t="str">
            <v>QTDE.</v>
          </cell>
          <cell r="H105" t="str">
            <v>PÓLOS</v>
          </cell>
          <cell r="I105" t="str">
            <v>F.D.</v>
          </cell>
          <cell r="J105" t="str">
            <v>F.P.</v>
          </cell>
          <cell r="K105" t="str">
            <v>POT. INSTALADA (kW)</v>
          </cell>
          <cell r="L105" t="str">
            <v>POT. INSTALADA (kVA)</v>
          </cell>
          <cell r="M105" t="str">
            <v>POT. DEMANDADA (kW)</v>
          </cell>
          <cell r="N105" t="str">
            <v>POT. DEMANDADA (kVA)</v>
          </cell>
        </row>
        <row r="106">
          <cell r="A106" t="str">
            <v>ELEVADOR DE SEGUANÇA</v>
          </cell>
          <cell r="B106">
            <v>35</v>
          </cell>
          <cell r="E106" t="e">
            <v>#N/A</v>
          </cell>
          <cell r="F106" t="e">
            <v>#N/A</v>
          </cell>
          <cell r="G106">
            <v>1</v>
          </cell>
          <cell r="I106">
            <v>1</v>
          </cell>
          <cell r="J106">
            <v>0.8</v>
          </cell>
          <cell r="K106">
            <v>35</v>
          </cell>
          <cell r="L106">
            <v>43.75</v>
          </cell>
          <cell r="M106">
            <v>35</v>
          </cell>
          <cell r="N106">
            <v>43.75</v>
          </cell>
        </row>
        <row r="107">
          <cell r="A107" t="str">
            <v>ILUMINAÇÃO E COMANDO ELEVADORE DE SEGURANÇA</v>
          </cell>
          <cell r="B107">
            <v>3</v>
          </cell>
          <cell r="E107" t="e">
            <v>#N/A</v>
          </cell>
          <cell r="F107" t="e">
            <v>#N/A</v>
          </cell>
          <cell r="G107">
            <v>1</v>
          </cell>
          <cell r="I107">
            <v>1</v>
          </cell>
          <cell r="J107">
            <v>0.8</v>
          </cell>
          <cell r="K107">
            <v>3</v>
          </cell>
          <cell r="L107">
            <v>3.75</v>
          </cell>
          <cell r="M107">
            <v>3</v>
          </cell>
          <cell r="N107">
            <v>3.75</v>
          </cell>
        </row>
        <row r="108">
          <cell r="A108" t="str">
            <v>PRESSURIZAÇÃO ESCADA 5SS</v>
          </cell>
          <cell r="B108">
            <v>6.3805104408352662</v>
          </cell>
          <cell r="C108">
            <v>7.5</v>
          </cell>
          <cell r="D108" t="str">
            <v>C</v>
          </cell>
          <cell r="E108">
            <v>6.3805104408352662</v>
          </cell>
          <cell r="F108">
            <v>0.8</v>
          </cell>
          <cell r="G108">
            <v>4</v>
          </cell>
          <cell r="I108">
            <v>0.5</v>
          </cell>
          <cell r="J108">
            <v>0.8</v>
          </cell>
          <cell r="K108">
            <v>25.522041763341065</v>
          </cell>
          <cell r="L108">
            <v>31.902552204176331</v>
          </cell>
          <cell r="M108">
            <v>12.761020881670532</v>
          </cell>
          <cell r="N108">
            <v>15.951276102088165</v>
          </cell>
        </row>
        <row r="109">
          <cell r="A109" t="str">
            <v>PRESSURIZAÇÃO ESCADA 3SS</v>
          </cell>
          <cell r="B109">
            <v>8.6705202312138727</v>
          </cell>
          <cell r="C109">
            <v>10</v>
          </cell>
          <cell r="D109" t="str">
            <v>C</v>
          </cell>
          <cell r="E109">
            <v>8.6705202312138727</v>
          </cell>
          <cell r="F109">
            <v>0.85</v>
          </cell>
          <cell r="G109">
            <v>2</v>
          </cell>
          <cell r="I109">
            <v>0.5</v>
          </cell>
          <cell r="J109">
            <v>0.85</v>
          </cell>
          <cell r="K109">
            <v>17.341040462427745</v>
          </cell>
          <cell r="L109">
            <v>20.401224073444407</v>
          </cell>
          <cell r="M109">
            <v>8.6705202312138727</v>
          </cell>
          <cell r="N109">
            <v>10.200612036722204</v>
          </cell>
        </row>
        <row r="110">
          <cell r="A110" t="str">
            <v>PRESSURIZAÇÃO ESCADA 1SS</v>
          </cell>
          <cell r="B110">
            <v>16.930022573363431</v>
          </cell>
          <cell r="C110">
            <v>20</v>
          </cell>
          <cell r="D110" t="str">
            <v>C</v>
          </cell>
          <cell r="E110">
            <v>16.930022573363431</v>
          </cell>
          <cell r="F110">
            <v>0.84</v>
          </cell>
          <cell r="G110">
            <v>5</v>
          </cell>
          <cell r="I110">
            <v>0.8</v>
          </cell>
          <cell r="J110">
            <v>0.84</v>
          </cell>
          <cell r="K110">
            <v>84.650112866817153</v>
          </cell>
          <cell r="L110">
            <v>100.77394388906805</v>
          </cell>
          <cell r="M110">
            <v>67.720090293453723</v>
          </cell>
          <cell r="N110">
            <v>80.619155111254443</v>
          </cell>
        </row>
        <row r="111">
          <cell r="A111" t="str">
            <v>EXAUSTÃO DE FUMAÇA</v>
          </cell>
          <cell r="B111">
            <v>16.930022573363431</v>
          </cell>
          <cell r="C111">
            <v>20</v>
          </cell>
          <cell r="D111" t="str">
            <v>C</v>
          </cell>
          <cell r="E111">
            <v>16.930022573363431</v>
          </cell>
          <cell r="F111">
            <v>0.84</v>
          </cell>
          <cell r="G111">
            <v>2</v>
          </cell>
          <cell r="I111">
            <v>1</v>
          </cell>
          <cell r="J111">
            <v>0.84</v>
          </cell>
          <cell r="K111">
            <v>33.860045146726861</v>
          </cell>
          <cell r="L111">
            <v>40.309577555627214</v>
          </cell>
          <cell r="M111">
            <v>33.860045146726861</v>
          </cell>
          <cell r="N111">
            <v>40.309577555627214</v>
          </cell>
        </row>
        <row r="112">
          <cell r="A112" t="str">
            <v>ELEVADOR DE SEGUANÇA</v>
          </cell>
          <cell r="B112">
            <v>35</v>
          </cell>
          <cell r="E112" t="e">
            <v>#N/A</v>
          </cell>
          <cell r="F112" t="e">
            <v>#N/A</v>
          </cell>
          <cell r="G112">
            <v>1</v>
          </cell>
          <cell r="I112">
            <v>1</v>
          </cell>
          <cell r="J112">
            <v>0.8</v>
          </cell>
          <cell r="K112">
            <v>35</v>
          </cell>
          <cell r="L112">
            <v>43.75</v>
          </cell>
          <cell r="M112">
            <v>35</v>
          </cell>
          <cell r="N112">
            <v>43.75</v>
          </cell>
        </row>
        <row r="113">
          <cell r="A113" t="str">
            <v>ILUMINAÇÃO E COMANDO ELEVADORE DE SEGURANÇA</v>
          </cell>
          <cell r="B113">
            <v>3</v>
          </cell>
          <cell r="E113" t="e">
            <v>#N/A</v>
          </cell>
          <cell r="F113" t="e">
            <v>#N/A</v>
          </cell>
          <cell r="G113">
            <v>1</v>
          </cell>
          <cell r="I113">
            <v>1</v>
          </cell>
          <cell r="J113">
            <v>0.8</v>
          </cell>
          <cell r="K113">
            <v>3</v>
          </cell>
          <cell r="L113">
            <v>3.75</v>
          </cell>
          <cell r="M113">
            <v>3</v>
          </cell>
          <cell r="N113">
            <v>3.75</v>
          </cell>
        </row>
        <row r="114">
          <cell r="A114" t="str">
            <v>PRESSURIZAÇÃO ESCADA 5SS</v>
          </cell>
          <cell r="B114">
            <v>6.3805104408352662</v>
          </cell>
          <cell r="C114">
            <v>7.5</v>
          </cell>
          <cell r="D114" t="str">
            <v>C</v>
          </cell>
          <cell r="E114">
            <v>6.3805104408352662</v>
          </cell>
          <cell r="F114">
            <v>0.8</v>
          </cell>
          <cell r="G114">
            <v>4</v>
          </cell>
          <cell r="I114">
            <v>0.5</v>
          </cell>
          <cell r="J114">
            <v>0.8</v>
          </cell>
          <cell r="K114">
            <v>25.522041763341065</v>
          </cell>
          <cell r="L114">
            <v>31.902552204176331</v>
          </cell>
          <cell r="M114">
            <v>12.761020881670532</v>
          </cell>
          <cell r="N114">
            <v>15.951276102088165</v>
          </cell>
        </row>
        <row r="115">
          <cell r="A115" t="str">
            <v>PRESSURIZAÇÃO ESCADA 3SS</v>
          </cell>
          <cell r="B115">
            <v>8.6705202312138727</v>
          </cell>
          <cell r="C115">
            <v>10</v>
          </cell>
          <cell r="D115" t="str">
            <v>C</v>
          </cell>
          <cell r="E115">
            <v>8.6705202312138727</v>
          </cell>
          <cell r="F115">
            <v>0.85</v>
          </cell>
          <cell r="G115">
            <v>2</v>
          </cell>
          <cell r="I115">
            <v>0.5</v>
          </cell>
          <cell r="J115">
            <v>0.85</v>
          </cell>
          <cell r="K115">
            <v>17.341040462427745</v>
          </cell>
          <cell r="L115">
            <v>20.401224073444407</v>
          </cell>
          <cell r="M115">
            <v>8.6705202312138727</v>
          </cell>
          <cell r="N115">
            <v>10.200612036722204</v>
          </cell>
        </row>
        <row r="116">
          <cell r="A116" t="str">
            <v>PRESSURIZAÇÃO ESCADA 1SS</v>
          </cell>
          <cell r="B116">
            <v>16.930022573363431</v>
          </cell>
          <cell r="C116">
            <v>20</v>
          </cell>
          <cell r="D116" t="str">
            <v>C</v>
          </cell>
          <cell r="E116">
            <v>16.930022573363431</v>
          </cell>
          <cell r="F116">
            <v>0.84</v>
          </cell>
          <cell r="G116">
            <v>5</v>
          </cell>
          <cell r="I116">
            <v>0.8</v>
          </cell>
          <cell r="J116">
            <v>0.84</v>
          </cell>
          <cell r="K116">
            <v>84.650112866817153</v>
          </cell>
          <cell r="L116">
            <v>100.77394388906805</v>
          </cell>
          <cell r="M116">
            <v>67.720090293453723</v>
          </cell>
          <cell r="N116">
            <v>80.619155111254443</v>
          </cell>
        </row>
        <row r="117">
          <cell r="A117" t="str">
            <v>EXAUSTÃO DE FUMAÇA</v>
          </cell>
          <cell r="B117">
            <v>16.930022573363431</v>
          </cell>
          <cell r="C117">
            <v>20</v>
          </cell>
          <cell r="D117" t="str">
            <v>C</v>
          </cell>
          <cell r="E117">
            <v>16.930022573363431</v>
          </cell>
          <cell r="F117">
            <v>0.84</v>
          </cell>
          <cell r="G117">
            <v>2</v>
          </cell>
          <cell r="I117">
            <v>1</v>
          </cell>
          <cell r="J117">
            <v>0.84</v>
          </cell>
          <cell r="K117">
            <v>33.860045146726861</v>
          </cell>
          <cell r="L117">
            <v>40.309577555627214</v>
          </cell>
          <cell r="M117">
            <v>33.860045146726861</v>
          </cell>
          <cell r="N117">
            <v>40.309577555627214</v>
          </cell>
        </row>
        <row r="118">
          <cell r="A118" t="str">
            <v>BOMBA DE RECALQUE DE ÓLEO DIESEL</v>
          </cell>
          <cell r="B118">
            <v>2.7500000000000004</v>
          </cell>
          <cell r="C118">
            <v>3</v>
          </cell>
          <cell r="D118" t="str">
            <v>H</v>
          </cell>
          <cell r="E118">
            <v>2.7500000000000004</v>
          </cell>
          <cell r="F118">
            <v>0.77</v>
          </cell>
          <cell r="G118">
            <v>2</v>
          </cell>
          <cell r="I118">
            <v>0.5</v>
          </cell>
          <cell r="J118">
            <v>0.77</v>
          </cell>
          <cell r="K118">
            <v>5.5000000000000009</v>
          </cell>
          <cell r="L118">
            <v>7.1428571428571441</v>
          </cell>
          <cell r="M118">
            <v>2.7500000000000004</v>
          </cell>
          <cell r="N118">
            <v>3.5714285714285721</v>
          </cell>
        </row>
        <row r="119">
          <cell r="A119" t="str">
            <v>ILUMINAÇÃO E TOMADAS GERADOR</v>
          </cell>
          <cell r="B119">
            <v>11.67</v>
          </cell>
          <cell r="G119">
            <v>1</v>
          </cell>
          <cell r="I119">
            <v>0.9</v>
          </cell>
          <cell r="J119">
            <v>0.94</v>
          </cell>
          <cell r="K119">
            <v>11.67</v>
          </cell>
          <cell r="L119">
            <v>12.414893617021278</v>
          </cell>
          <cell r="M119">
            <v>10.503</v>
          </cell>
          <cell r="N119">
            <v>11.17340425531915</v>
          </cell>
        </row>
        <row r="120">
          <cell r="A120" t="str">
            <v>BOMBA DE INCÊNDIO JOCKEY</v>
          </cell>
          <cell r="B120">
            <v>6.3805104408352662</v>
          </cell>
          <cell r="C120">
            <v>7.5</v>
          </cell>
          <cell r="D120" t="str">
            <v>H</v>
          </cell>
          <cell r="E120">
            <v>6.3805104408352662</v>
          </cell>
          <cell r="F120">
            <v>0.8</v>
          </cell>
          <cell r="G120">
            <v>1</v>
          </cell>
          <cell r="I120">
            <v>0</v>
          </cell>
          <cell r="J120">
            <v>0.8</v>
          </cell>
          <cell r="K120">
            <v>6.3805104408352662</v>
          </cell>
          <cell r="L120">
            <v>7.9756380510440827</v>
          </cell>
          <cell r="M120">
            <v>0</v>
          </cell>
          <cell r="N120">
            <v>0</v>
          </cell>
        </row>
        <row r="121">
          <cell r="A121" t="str">
            <v>BOMBA DE INCÊNDIO PRINCIPAL</v>
          </cell>
          <cell r="B121">
            <v>119.56521739130434</v>
          </cell>
          <cell r="C121">
            <v>150</v>
          </cell>
          <cell r="D121" t="str">
            <v>H</v>
          </cell>
          <cell r="E121">
            <v>119.56521739130434</v>
          </cell>
          <cell r="F121">
            <v>0.86</v>
          </cell>
          <cell r="G121">
            <v>1</v>
          </cell>
          <cell r="I121">
            <v>1</v>
          </cell>
          <cell r="J121">
            <v>0.86</v>
          </cell>
          <cell r="K121">
            <v>119.56521739130434</v>
          </cell>
          <cell r="L121">
            <v>139.02932254802832</v>
          </cell>
          <cell r="M121">
            <v>119.56521739130434</v>
          </cell>
          <cell r="N121">
            <v>139.02932254802832</v>
          </cell>
        </row>
        <row r="122">
          <cell r="A122" t="str">
            <v>RETIFICADOR SUBESTAÇÃO</v>
          </cell>
          <cell r="B122">
            <v>10</v>
          </cell>
          <cell r="G122">
            <v>1</v>
          </cell>
          <cell r="I122">
            <v>1</v>
          </cell>
          <cell r="J122">
            <v>0.8</v>
          </cell>
          <cell r="K122">
            <v>10</v>
          </cell>
          <cell r="L122">
            <v>12.5</v>
          </cell>
          <cell r="M122">
            <v>10</v>
          </cell>
          <cell r="N122">
            <v>12.5</v>
          </cell>
        </row>
        <row r="123">
          <cell r="A123" t="str">
            <v>TOTAL</v>
          </cell>
          <cell r="I123">
            <v>0.84231455515010045</v>
          </cell>
          <cell r="J123">
            <v>0.83689583526671951</v>
          </cell>
          <cell r="K123">
            <v>551.86220831076525</v>
          </cell>
          <cell r="L123">
            <v>660.83730680358292</v>
          </cell>
          <cell r="M123">
            <v>464.8415704974343</v>
          </cell>
          <cell r="N123">
            <v>555.43539698615996</v>
          </cell>
        </row>
        <row r="125">
          <cell r="A125" t="str">
            <v>RESUMO GERAL:</v>
          </cell>
          <cell r="B125" t="str">
            <v>kW</v>
          </cell>
          <cell r="C125" t="str">
            <v>kVA</v>
          </cell>
        </row>
        <row r="126">
          <cell r="A126" t="str">
            <v>DEMANDAS</v>
          </cell>
          <cell r="B126">
            <v>464.8415704974343</v>
          </cell>
          <cell r="C126">
            <v>555.43539698615996</v>
          </cell>
        </row>
        <row r="127">
          <cell r="A127" t="str">
            <v>RESERVA     (%)</v>
          </cell>
          <cell r="B127">
            <v>0.2</v>
          </cell>
        </row>
        <row r="128">
          <cell r="A128" t="str">
            <v>FATOR DE SIMULTANEIDADE</v>
          </cell>
          <cell r="B128">
            <v>1</v>
          </cell>
        </row>
        <row r="130">
          <cell r="A130" t="str">
            <v xml:space="preserve">DEMANDA FINAL </v>
          </cell>
          <cell r="B130">
            <v>557.80988459692117</v>
          </cell>
          <cell r="C130">
            <v>666.5224763833919</v>
          </cell>
        </row>
        <row r="131">
          <cell r="J131" t="str">
            <v>CORRENTE DE PARTIDA (PIOR CASO)</v>
          </cell>
        </row>
        <row r="132">
          <cell r="A132" t="str">
            <v>TENSÃO (V)</v>
          </cell>
          <cell r="B132">
            <v>380</v>
          </cell>
          <cell r="C132" t="str">
            <v>V</v>
          </cell>
          <cell r="J132">
            <v>1223.676134633914</v>
          </cell>
          <cell r="K132" t="str">
            <v>A</v>
          </cell>
        </row>
        <row r="133">
          <cell r="A133" t="str">
            <v>CORRENTE (A)</v>
          </cell>
          <cell r="B133">
            <v>1012.676134633914</v>
          </cell>
          <cell r="C133" t="str">
            <v>A</v>
          </cell>
        </row>
        <row r="134">
          <cell r="A134" t="str">
            <v>DISJUNTOR GERAL</v>
          </cell>
          <cell r="B134">
            <v>1250</v>
          </cell>
          <cell r="C134" t="str">
            <v>A</v>
          </cell>
          <cell r="I134" t="str">
            <v>Ip/In</v>
          </cell>
          <cell r="J134">
            <v>0.97894090770713116</v>
          </cell>
          <cell r="K134" t="str">
            <v>A</v>
          </cell>
        </row>
        <row r="136">
          <cell r="A136" t="str">
            <v>TRANSFORMADOR DE 750KVA</v>
          </cell>
        </row>
        <row r="139">
          <cell r="A139" t="str">
            <v>TRANSFORMADOR 2.1 – PBT-2.1 EM EMERGÊNCIA</v>
          </cell>
        </row>
        <row r="141">
          <cell r="A141" t="str">
            <v>FINALIDADE</v>
          </cell>
          <cell r="B141" t="str">
            <v>POT. UNIT. (kW)</v>
          </cell>
          <cell r="C141" t="str">
            <v>POT. UNIT. (CV)</v>
          </cell>
          <cell r="D141" t="str">
            <v>T I P O</v>
          </cell>
          <cell r="E141" t="str">
            <v>POT-M (KW)</v>
          </cell>
          <cell r="F141" t="str">
            <v>FP- M</v>
          </cell>
          <cell r="G141" t="str">
            <v>QTDE.</v>
          </cell>
          <cell r="H141" t="str">
            <v>PÓLOS</v>
          </cell>
          <cell r="I141" t="str">
            <v>F.D.</v>
          </cell>
          <cell r="J141" t="str">
            <v>F.P.</v>
          </cell>
          <cell r="K141" t="str">
            <v>POT. INSTALADA (kW)</v>
          </cell>
          <cell r="L141" t="str">
            <v>POT. INSTALADA (kVA)</v>
          </cell>
          <cell r="M141" t="str">
            <v>POT. DEMANDADA (kW)</v>
          </cell>
          <cell r="N141" t="str">
            <v>POT. DEMANDADA (kVA)</v>
          </cell>
        </row>
        <row r="142">
          <cell r="A142" t="str">
            <v>ILUMINAÇÃO HELIPONTO</v>
          </cell>
          <cell r="B142">
            <v>10</v>
          </cell>
          <cell r="E142" t="e">
            <v>#N/A</v>
          </cell>
          <cell r="F142" t="e">
            <v>#N/A</v>
          </cell>
          <cell r="G142">
            <v>1</v>
          </cell>
          <cell r="I142">
            <v>1</v>
          </cell>
          <cell r="J142">
            <v>0.9</v>
          </cell>
          <cell r="K142">
            <v>10</v>
          </cell>
          <cell r="L142">
            <v>11.111111111111111</v>
          </cell>
          <cell r="M142">
            <v>10</v>
          </cell>
          <cell r="N142">
            <v>11.111111111111111</v>
          </cell>
        </row>
        <row r="143">
          <cell r="A143" t="str">
            <v>ELEVADORE HELIPONTO</v>
          </cell>
          <cell r="B143">
            <v>12</v>
          </cell>
          <cell r="E143" t="e">
            <v>#N/A</v>
          </cell>
          <cell r="F143" t="e">
            <v>#N/A</v>
          </cell>
          <cell r="G143">
            <v>2</v>
          </cell>
          <cell r="I143">
            <v>1</v>
          </cell>
          <cell r="J143">
            <v>0.9</v>
          </cell>
          <cell r="K143">
            <v>24</v>
          </cell>
          <cell r="L143">
            <v>26.666666666666664</v>
          </cell>
          <cell r="M143">
            <v>24</v>
          </cell>
          <cell r="N143">
            <v>26.666666666666664</v>
          </cell>
        </row>
        <row r="144">
          <cell r="A144" t="str">
            <v>ILUMINAÇÃO E COMANDO ELEVADORE HELIPONTO</v>
          </cell>
          <cell r="B144">
            <v>1.3</v>
          </cell>
          <cell r="E144" t="e">
            <v>#N/A</v>
          </cell>
          <cell r="F144" t="e">
            <v>#N/A</v>
          </cell>
          <cell r="G144">
            <v>1</v>
          </cell>
          <cell r="I144">
            <v>1</v>
          </cell>
          <cell r="J144">
            <v>0.8</v>
          </cell>
          <cell r="K144">
            <v>1.3</v>
          </cell>
          <cell r="L144">
            <v>1.625</v>
          </cell>
          <cell r="M144">
            <v>1.3</v>
          </cell>
          <cell r="N144">
            <v>1.625</v>
          </cell>
        </row>
        <row r="145">
          <cell r="A145" t="str">
            <v>ELEVADORES ZONA ALTA</v>
          </cell>
          <cell r="B145">
            <v>70</v>
          </cell>
          <cell r="E145" t="e">
            <v>#N/A</v>
          </cell>
          <cell r="F145" t="e">
            <v>#N/A</v>
          </cell>
          <cell r="G145">
            <v>8</v>
          </cell>
          <cell r="I145">
            <v>0.13</v>
          </cell>
          <cell r="J145">
            <v>0.8</v>
          </cell>
          <cell r="K145">
            <v>560</v>
          </cell>
          <cell r="L145">
            <v>700</v>
          </cell>
          <cell r="M145">
            <v>72.8</v>
          </cell>
          <cell r="N145">
            <v>91</v>
          </cell>
        </row>
        <row r="146">
          <cell r="A146" t="str">
            <v>ILUMINAÇÃO E COMANDO ELEVADORES ZONA ALTA</v>
          </cell>
          <cell r="B146">
            <v>3</v>
          </cell>
          <cell r="E146" t="e">
            <v>#N/A</v>
          </cell>
          <cell r="F146" t="e">
            <v>#N/A</v>
          </cell>
          <cell r="G146">
            <v>1</v>
          </cell>
          <cell r="I146">
            <v>0.13</v>
          </cell>
          <cell r="J146">
            <v>0.8</v>
          </cell>
          <cell r="K146">
            <v>3</v>
          </cell>
          <cell r="L146">
            <v>3.75</v>
          </cell>
          <cell r="M146">
            <v>0.39</v>
          </cell>
          <cell r="N146">
            <v>0.48750000000000004</v>
          </cell>
        </row>
        <row r="147">
          <cell r="A147" t="str">
            <v>VENTILAÇÃO</v>
          </cell>
          <cell r="B147">
            <v>83.25</v>
          </cell>
          <cell r="G147">
            <v>1</v>
          </cell>
          <cell r="I147">
            <v>0</v>
          </cell>
          <cell r="J147">
            <v>0.8</v>
          </cell>
          <cell r="K147">
            <v>83.25</v>
          </cell>
          <cell r="L147">
            <v>104.0625</v>
          </cell>
          <cell r="M147">
            <v>0</v>
          </cell>
          <cell r="N147">
            <v>0</v>
          </cell>
        </row>
        <row r="148">
          <cell r="A148" t="str">
            <v>BOMBAS DA CENTRAL DE ÁGUA GELADA</v>
          </cell>
          <cell r="B148">
            <v>535</v>
          </cell>
          <cell r="G148">
            <v>1</v>
          </cell>
          <cell r="I148">
            <v>0</v>
          </cell>
          <cell r="J148">
            <v>1.8</v>
          </cell>
          <cell r="K148">
            <v>535</v>
          </cell>
          <cell r="L148">
            <v>297.22222222222223</v>
          </cell>
          <cell r="M148">
            <v>0</v>
          </cell>
          <cell r="N148">
            <v>0</v>
          </cell>
        </row>
        <row r="153">
          <cell r="A153" t="str">
            <v>TOTAL</v>
          </cell>
          <cell r="I153">
            <v>8.9178414368501088E-2</v>
          </cell>
          <cell r="J153">
            <v>0.82886217251514727</v>
          </cell>
          <cell r="K153">
            <v>1216.55</v>
          </cell>
          <cell r="L153">
            <v>1144.4375</v>
          </cell>
          <cell r="M153">
            <v>108.49</v>
          </cell>
          <cell r="N153">
            <v>130.89027777777778</v>
          </cell>
        </row>
        <row r="155">
          <cell r="A155" t="str">
            <v>RESUMO GERAL:</v>
          </cell>
          <cell r="B155" t="str">
            <v>kW</v>
          </cell>
          <cell r="C155" t="str">
            <v>kVA</v>
          </cell>
        </row>
        <row r="156">
          <cell r="A156" t="str">
            <v>DEMANDAS</v>
          </cell>
          <cell r="B156">
            <v>108.49</v>
          </cell>
          <cell r="C156">
            <v>130.89027777777778</v>
          </cell>
        </row>
        <row r="157">
          <cell r="A157" t="str">
            <v>RESERVA     (%)</v>
          </cell>
          <cell r="B157">
            <v>0.2</v>
          </cell>
        </row>
        <row r="158">
          <cell r="A158" t="str">
            <v>FATOR DE SIMULTANEIDADE</v>
          </cell>
          <cell r="B158">
            <v>1</v>
          </cell>
        </row>
        <row r="160">
          <cell r="A160" t="str">
            <v xml:space="preserve">DEMANDA FINAL </v>
          </cell>
          <cell r="B160">
            <v>130.18799999999999</v>
          </cell>
          <cell r="C160">
            <v>157.06833333333333</v>
          </cell>
        </row>
        <row r="162">
          <cell r="A162" t="str">
            <v>TENSÃO (V)</v>
          </cell>
          <cell r="B162">
            <v>380</v>
          </cell>
          <cell r="C162" t="str">
            <v>V</v>
          </cell>
        </row>
        <row r="163">
          <cell r="A163" t="str">
            <v>CORRENTE (A)</v>
          </cell>
          <cell r="B163">
            <v>238.64064350306808</v>
          </cell>
          <cell r="C163" t="str">
            <v>A</v>
          </cell>
        </row>
        <row r="164">
          <cell r="A164" t="str">
            <v>DISJUNTOR GERAL</v>
          </cell>
          <cell r="B164">
            <v>2500</v>
          </cell>
          <cell r="C164" t="str">
            <v>A</v>
          </cell>
        </row>
        <row r="166">
          <cell r="A166" t="str">
            <v>TRANSFORMADOR DE 1500KVA</v>
          </cell>
        </row>
        <row r="170">
          <cell r="A170" t="str">
            <v>TRANSFORMADOR 2.2 – PBT-2.2 EM EMERGÊNCIA</v>
          </cell>
        </row>
        <row r="172">
          <cell r="A172" t="str">
            <v>FINALIDADE</v>
          </cell>
          <cell r="B172" t="str">
            <v>POT. UNIT. (kW)</v>
          </cell>
          <cell r="C172" t="str">
            <v>POT. UNIT. (CV)</v>
          </cell>
          <cell r="D172" t="str">
            <v>T I P O</v>
          </cell>
          <cell r="E172" t="str">
            <v>POT-M (KW)</v>
          </cell>
          <cell r="F172" t="str">
            <v>FP- M</v>
          </cell>
          <cell r="G172" t="str">
            <v>QTDE.</v>
          </cell>
          <cell r="H172" t="str">
            <v>PÓLOS</v>
          </cell>
          <cell r="I172" t="str">
            <v>F.D.</v>
          </cell>
          <cell r="J172" t="str">
            <v>F.P.</v>
          </cell>
          <cell r="K172" t="str">
            <v>POT. INSTALADA (kW)</v>
          </cell>
          <cell r="L172" t="str">
            <v>POT. INSTALADA (kVA)</v>
          </cell>
          <cell r="M172" t="str">
            <v>POT. DEMANDADA (kW)</v>
          </cell>
          <cell r="N172" t="str">
            <v>POT. DEMANDADA (kVA)</v>
          </cell>
        </row>
        <row r="173">
          <cell r="A173" t="str">
            <v>BARRAMENTO BLINDADO BB2.1/2.3 ESCRITÓRIOS</v>
          </cell>
          <cell r="B173">
            <v>96.05</v>
          </cell>
          <cell r="E173" t="e">
            <v>#N/A</v>
          </cell>
          <cell r="F173" t="e">
            <v>#N/A</v>
          </cell>
          <cell r="G173">
            <v>1</v>
          </cell>
          <cell r="I173">
            <v>1</v>
          </cell>
          <cell r="J173">
            <v>0.98</v>
          </cell>
          <cell r="K173">
            <v>96.05</v>
          </cell>
          <cell r="L173">
            <v>98.010204081632651</v>
          </cell>
          <cell r="M173">
            <v>96.05</v>
          </cell>
          <cell r="N173">
            <v>98.010204081632651</v>
          </cell>
        </row>
        <row r="174">
          <cell r="A174" t="str">
            <v>BARRAMENTO BLINDADO 2.2/2.4 FANCOIL ESCRITÓRIOS</v>
          </cell>
          <cell r="B174">
            <v>8.5227272727272734</v>
          </cell>
          <cell r="C174">
            <v>10</v>
          </cell>
          <cell r="D174" t="str">
            <v>C</v>
          </cell>
          <cell r="E174">
            <v>8.5227272727272734</v>
          </cell>
          <cell r="F174">
            <v>0.77</v>
          </cell>
          <cell r="G174">
            <v>34</v>
          </cell>
          <cell r="I174">
            <v>0</v>
          </cell>
          <cell r="J174">
            <v>0.77</v>
          </cell>
          <cell r="K174">
            <v>289.77272727272731</v>
          </cell>
          <cell r="L174">
            <v>376.32821723730819</v>
          </cell>
          <cell r="M174">
            <v>0</v>
          </cell>
          <cell r="N174">
            <v>0</v>
          </cell>
        </row>
        <row r="175">
          <cell r="A175" t="str">
            <v>TOTAL</v>
          </cell>
          <cell r="I175">
            <v>0.24894852793911473</v>
          </cell>
          <cell r="J175">
            <v>0.98</v>
          </cell>
          <cell r="K175">
            <v>385.82272727272732</v>
          </cell>
          <cell r="L175">
            <v>474.33842131894085</v>
          </cell>
          <cell r="M175">
            <v>96.05</v>
          </cell>
          <cell r="N175">
            <v>98.010204081632651</v>
          </cell>
        </row>
        <row r="178">
          <cell r="A178" t="str">
            <v>RESUMO GERAL:</v>
          </cell>
          <cell r="B178" t="str">
            <v>kW</v>
          </cell>
          <cell r="C178" t="str">
            <v>kVA</v>
          </cell>
        </row>
        <row r="179">
          <cell r="A179" t="str">
            <v>DEMANDAS</v>
          </cell>
          <cell r="B179">
            <v>96.05</v>
          </cell>
          <cell r="C179">
            <v>98.010204081632651</v>
          </cell>
        </row>
        <row r="180">
          <cell r="A180" t="str">
            <v>RESERVA     (%)</v>
          </cell>
          <cell r="B180">
            <v>0.2</v>
          </cell>
        </row>
        <row r="181">
          <cell r="A181" t="str">
            <v>FATOR DE SIMULTANEIDADE</v>
          </cell>
          <cell r="B181">
            <v>1</v>
          </cell>
        </row>
        <row r="183">
          <cell r="A183" t="str">
            <v xml:space="preserve">DEMANDA FINAL </v>
          </cell>
          <cell r="B183">
            <v>115.25999999999999</v>
          </cell>
          <cell r="C183">
            <v>117.61224489795917</v>
          </cell>
        </row>
        <row r="185">
          <cell r="A185" t="str">
            <v>TENSÃO (V)</v>
          </cell>
          <cell r="B185">
            <v>380</v>
          </cell>
          <cell r="C185" t="str">
            <v>V</v>
          </cell>
        </row>
        <row r="186">
          <cell r="A186" t="str">
            <v>CORRENTE (A)</v>
          </cell>
          <cell r="B186">
            <v>178.69331908377086</v>
          </cell>
          <cell r="C186" t="str">
            <v>A</v>
          </cell>
        </row>
        <row r="187">
          <cell r="A187" t="str">
            <v>DISJUNTOR GERAL</v>
          </cell>
          <cell r="B187">
            <v>2500</v>
          </cell>
          <cell r="C187" t="str">
            <v>A</v>
          </cell>
        </row>
        <row r="189">
          <cell r="A189" t="str">
            <v>TRANSFORMADOR DE 1500KVA</v>
          </cell>
        </row>
        <row r="192">
          <cell r="A192" t="str">
            <v>TRANSFORMADOR 2.3 – PBT-2.3</v>
          </cell>
        </row>
        <row r="194">
          <cell r="A194" t="str">
            <v>FINALIDADE</v>
          </cell>
          <cell r="B194" t="str">
            <v>POT. UNIT. (kW)</v>
          </cell>
          <cell r="C194" t="str">
            <v>POT. UNIT. (CV)</v>
          </cell>
          <cell r="D194" t="str">
            <v>T I P O</v>
          </cell>
          <cell r="E194" t="str">
            <v>POT-M (KW)</v>
          </cell>
          <cell r="F194" t="str">
            <v>FP- M</v>
          </cell>
          <cell r="G194" t="str">
            <v>QTDE.</v>
          </cell>
          <cell r="H194" t="str">
            <v>PÓLOS</v>
          </cell>
          <cell r="I194" t="str">
            <v>F.D.</v>
          </cell>
          <cell r="J194" t="str">
            <v>F.P.</v>
          </cell>
          <cell r="K194" t="str">
            <v>POT. INSTALADA (kW)</v>
          </cell>
          <cell r="L194" t="str">
            <v>POT. INSTALADA (kVA)</v>
          </cell>
          <cell r="M194" t="str">
            <v>POT. DEMANDADA (kW)</v>
          </cell>
          <cell r="N194" t="str">
            <v>POT. DEMANDADA (kVA)</v>
          </cell>
        </row>
        <row r="195">
          <cell r="A195" t="str">
            <v>CHILER</v>
          </cell>
          <cell r="B195">
            <v>500</v>
          </cell>
          <cell r="E195" t="e">
            <v>#N/A</v>
          </cell>
          <cell r="F195" t="e">
            <v>#N/A</v>
          </cell>
          <cell r="G195">
            <v>2</v>
          </cell>
          <cell r="I195">
            <v>9.9999999999999995E-7</v>
          </cell>
          <cell r="J195">
            <v>0.9</v>
          </cell>
          <cell r="K195">
            <v>1000</v>
          </cell>
          <cell r="L195">
            <v>1111.1111111111111</v>
          </cell>
          <cell r="M195">
            <v>1E-3</v>
          </cell>
          <cell r="N195">
            <v>1.1111111111111111E-3</v>
          </cell>
        </row>
        <row r="196">
          <cell r="A196" t="str">
            <v>CHILER</v>
          </cell>
          <cell r="B196">
            <v>310</v>
          </cell>
          <cell r="E196" t="e">
            <v>#N/A</v>
          </cell>
          <cell r="F196" t="e">
            <v>#N/A</v>
          </cell>
          <cell r="G196">
            <v>1</v>
          </cell>
          <cell r="I196">
            <v>9.9999999999999995E-7</v>
          </cell>
          <cell r="J196">
            <v>0.9</v>
          </cell>
          <cell r="K196">
            <v>310</v>
          </cell>
          <cell r="L196">
            <v>344.44444444444446</v>
          </cell>
          <cell r="M196">
            <v>3.1E-4</v>
          </cell>
          <cell r="N196">
            <v>3.4444444444444442E-4</v>
          </cell>
        </row>
        <row r="197">
          <cell r="A197" t="str">
            <v>TOTAL</v>
          </cell>
          <cell r="I197">
            <v>9.9999999999999995E-7</v>
          </cell>
          <cell r="J197">
            <v>0.9</v>
          </cell>
          <cell r="K197">
            <v>1310</v>
          </cell>
          <cell r="L197">
            <v>1455.5555555555557</v>
          </cell>
          <cell r="M197">
            <v>1.31E-3</v>
          </cell>
          <cell r="N197">
            <v>1.4555555555555554E-3</v>
          </cell>
        </row>
        <row r="200">
          <cell r="A200" t="str">
            <v>RESUMO GERAL:</v>
          </cell>
          <cell r="B200" t="str">
            <v>kW</v>
          </cell>
          <cell r="C200" t="str">
            <v>kVA</v>
          </cell>
        </row>
        <row r="201">
          <cell r="A201" t="str">
            <v>DEMANDAS</v>
          </cell>
          <cell r="B201">
            <v>1.31E-3</v>
          </cell>
          <cell r="C201">
            <v>1.4555555555555554E-3</v>
          </cell>
        </row>
        <row r="202">
          <cell r="A202" t="str">
            <v>RESERVA     (%)</v>
          </cell>
          <cell r="B202">
            <v>0.2</v>
          </cell>
        </row>
        <row r="203">
          <cell r="A203" t="str">
            <v>FATOR DE SIMULTANEIDADE</v>
          </cell>
          <cell r="B203">
            <v>1</v>
          </cell>
        </row>
        <row r="205">
          <cell r="A205" t="str">
            <v xml:space="preserve">DEMANDA FINAL </v>
          </cell>
          <cell r="B205">
            <v>1.5719999999999998E-3</v>
          </cell>
          <cell r="C205">
            <v>1.7466666666666665E-3</v>
          </cell>
        </row>
        <row r="207">
          <cell r="A207" t="str">
            <v>TENSÃO (V)</v>
          </cell>
          <cell r="B207">
            <v>380</v>
          </cell>
          <cell r="C207" t="str">
            <v>V</v>
          </cell>
        </row>
        <row r="208">
          <cell r="A208" t="str">
            <v>CORRENTE (A)</v>
          </cell>
          <cell r="B208">
            <v>2.6537854478540695E-3</v>
          </cell>
          <cell r="C208" t="str">
            <v>A</v>
          </cell>
        </row>
        <row r="209">
          <cell r="A209" t="str">
            <v>DISJUNTOR GERAL</v>
          </cell>
          <cell r="B209">
            <v>2500</v>
          </cell>
          <cell r="C209" t="str">
            <v>A</v>
          </cell>
        </row>
        <row r="211">
          <cell r="A211" t="str">
            <v>TRANSFORMADOR DE 1500KVA</v>
          </cell>
        </row>
        <row r="215">
          <cell r="A215" t="str">
            <v>DEMANDA TOTAL DO GERADOR EM EMERGÊNCIA – 1º FASE</v>
          </cell>
        </row>
        <row r="217">
          <cell r="A217" t="str">
            <v>FINALIDADE</v>
          </cell>
          <cell r="B217" t="str">
            <v>POT. UNIT. (kW)</v>
          </cell>
          <cell r="C217" t="str">
            <v>POT. UNIT. (CV)</v>
          </cell>
          <cell r="D217" t="str">
            <v>T I P O</v>
          </cell>
          <cell r="E217" t="str">
            <v>POT-M (KW)</v>
          </cell>
          <cell r="F217" t="str">
            <v>FP- M</v>
          </cell>
          <cell r="G217" t="str">
            <v>QTDE.</v>
          </cell>
          <cell r="H217" t="str">
            <v>PÓLOS</v>
          </cell>
          <cell r="I217" t="str">
            <v>F.D.</v>
          </cell>
          <cell r="J217" t="str">
            <v>F.P.</v>
          </cell>
          <cell r="K217" t="str">
            <v>POT. INSTALADA (kW)</v>
          </cell>
          <cell r="L217" t="str">
            <v>POT. INSTALADA (kVA)</v>
          </cell>
          <cell r="M217" t="str">
            <v>POT. DEMANDADA (kW)</v>
          </cell>
          <cell r="N217" t="str">
            <v>POT. DEMANDADA (kVA)</v>
          </cell>
        </row>
        <row r="218">
          <cell r="A218" t="str">
            <v>TRANSFORMADOR 1.1  PBT-1.1</v>
          </cell>
          <cell r="B218">
            <v>324.10509426511931</v>
          </cell>
          <cell r="E218" t="e">
            <v>#N/A</v>
          </cell>
          <cell r="F218" t="e">
            <v>#N/A</v>
          </cell>
          <cell r="G218">
            <v>1</v>
          </cell>
          <cell r="I218">
            <v>0.79896043489677604</v>
          </cell>
          <cell r="J218">
            <v>0.85752015197356957</v>
          </cell>
          <cell r="K218">
            <v>324.10509426511931</v>
          </cell>
          <cell r="L218">
            <v>377.95624221681129</v>
          </cell>
          <cell r="M218">
            <v>258.94714706632033</v>
          </cell>
          <cell r="N218">
            <v>301.97208365349479</v>
          </cell>
        </row>
        <row r="219">
          <cell r="A219" t="str">
            <v>TRANSFORMADOR 1.2  PBT-1.2</v>
          </cell>
          <cell r="B219">
            <v>1391.0193808785871</v>
          </cell>
          <cell r="E219" t="e">
            <v>#N/A</v>
          </cell>
          <cell r="F219" t="e">
            <v>#N/A</v>
          </cell>
          <cell r="G219">
            <v>1</v>
          </cell>
          <cell r="I219">
            <v>5.8131468987100983E-2</v>
          </cell>
          <cell r="J219">
            <v>0.79999999999999993</v>
          </cell>
          <cell r="K219">
            <v>1391.0193808785871</v>
          </cell>
          <cell r="L219">
            <v>1738.7742260982341</v>
          </cell>
          <cell r="M219">
            <v>80.861999999999995</v>
          </cell>
          <cell r="N219">
            <v>101.0775</v>
          </cell>
        </row>
        <row r="220">
          <cell r="A220" t="str">
            <v>TRANSFORMADOR 2.1  PBT-2.1</v>
          </cell>
          <cell r="B220">
            <v>1216.55</v>
          </cell>
          <cell r="E220" t="e">
            <v>#N/A</v>
          </cell>
          <cell r="F220" t="e">
            <v>#N/A</v>
          </cell>
          <cell r="G220">
            <v>1</v>
          </cell>
          <cell r="I220">
            <v>8.9178414368501088E-2</v>
          </cell>
          <cell r="J220">
            <v>0.82886217251514727</v>
          </cell>
          <cell r="K220">
            <v>1216.55</v>
          </cell>
          <cell r="L220">
            <v>1467.7349749336856</v>
          </cell>
          <cell r="M220">
            <v>108.49</v>
          </cell>
          <cell r="N220">
            <v>130.89027777777778</v>
          </cell>
        </row>
        <row r="221">
          <cell r="A221" t="str">
            <v>TRANSFORMADOR 2.2  PBT-2.2</v>
          </cell>
          <cell r="B221">
            <v>385.82272727272732</v>
          </cell>
          <cell r="E221" t="e">
            <v>#N/A</v>
          </cell>
          <cell r="F221" t="e">
            <v>#N/A</v>
          </cell>
          <cell r="G221">
            <v>1</v>
          </cell>
          <cell r="I221">
            <v>0.24894852793911473</v>
          </cell>
          <cell r="J221">
            <v>0.98</v>
          </cell>
          <cell r="K221">
            <v>385.82272727272732</v>
          </cell>
          <cell r="L221">
            <v>393.6966604823748</v>
          </cell>
          <cell r="M221">
            <v>96.05</v>
          </cell>
          <cell r="N221">
            <v>98.010204081632651</v>
          </cell>
        </row>
        <row r="222">
          <cell r="A222" t="str">
            <v>TRANSFORMADOR 2.3  PBT-2.3</v>
          </cell>
          <cell r="B222">
            <v>1310</v>
          </cell>
          <cell r="E222" t="e">
            <v>#N/A</v>
          </cell>
          <cell r="F222" t="e">
            <v>#N/A</v>
          </cell>
          <cell r="G222">
            <v>1</v>
          </cell>
          <cell r="I222">
            <v>9.9999999999999995E-7</v>
          </cell>
          <cell r="J222">
            <v>0.9</v>
          </cell>
          <cell r="K222">
            <v>1310</v>
          </cell>
          <cell r="L222">
            <v>1455.5555555555554</v>
          </cell>
          <cell r="M222">
            <v>1.31E-3</v>
          </cell>
          <cell r="N222">
            <v>1.4555555555555554E-3</v>
          </cell>
        </row>
        <row r="223">
          <cell r="A223" t="str">
            <v>TRANSFORMADOR CM1.1 PBT-SEG</v>
          </cell>
          <cell r="B223">
            <v>551.86220831076525</v>
          </cell>
          <cell r="E223" t="e">
            <v>#N/A</v>
          </cell>
          <cell r="F223" t="e">
            <v>#N/A</v>
          </cell>
          <cell r="G223">
            <v>1</v>
          </cell>
          <cell r="I223">
            <v>0.84231455515010045</v>
          </cell>
          <cell r="J223">
            <v>0.83689583526671951</v>
          </cell>
          <cell r="K223">
            <v>551.86220831076525</v>
          </cell>
          <cell r="L223">
            <v>659.41564655401373</v>
          </cell>
          <cell r="M223">
            <v>464.8415704974343</v>
          </cell>
          <cell r="N223">
            <v>555.43539698615996</v>
          </cell>
        </row>
        <row r="224">
          <cell r="A224" t="str">
            <v>TOTAL</v>
          </cell>
          <cell r="I224">
            <v>0.19484881189623038</v>
          </cell>
          <cell r="J224">
            <v>0.84992685384910982</v>
          </cell>
          <cell r="K224">
            <v>5179.3594107271983</v>
          </cell>
          <cell r="L224">
            <v>6093.1333058406753</v>
          </cell>
          <cell r="M224">
            <v>1009.1920275637546</v>
          </cell>
          <cell r="N224">
            <v>1187.3869180546208</v>
          </cell>
        </row>
        <row r="227">
          <cell r="A227" t="str">
            <v>RESUMO GERAL:</v>
          </cell>
          <cell r="B227" t="str">
            <v>kW</v>
          </cell>
          <cell r="C227" t="str">
            <v>kVA</v>
          </cell>
        </row>
        <row r="228">
          <cell r="A228" t="str">
            <v>DEMANDAS</v>
          </cell>
          <cell r="B228">
            <v>1009.1920275637546</v>
          </cell>
          <cell r="C228">
            <v>1187.3869180546208</v>
          </cell>
        </row>
        <row r="229">
          <cell r="A229" t="str">
            <v>RESERVA     (%)</v>
          </cell>
          <cell r="B229">
            <v>0.2</v>
          </cell>
        </row>
        <row r="230">
          <cell r="A230" t="str">
            <v>FATOR DE SIMULTANEIDADE</v>
          </cell>
          <cell r="B230">
            <v>1</v>
          </cell>
        </row>
        <row r="232">
          <cell r="A232" t="str">
            <v xml:space="preserve">DEMANDA FINAL </v>
          </cell>
          <cell r="B232">
            <v>1211.0304330765055</v>
          </cell>
          <cell r="C232">
            <v>1424.8643016655449</v>
          </cell>
        </row>
        <row r="234">
          <cell r="A234" t="str">
            <v>TENSÃO (V)</v>
          </cell>
          <cell r="B234">
            <v>380</v>
          </cell>
          <cell r="C234" t="str">
            <v>V</v>
          </cell>
        </row>
        <row r="235">
          <cell r="A235" t="str">
            <v>CORRENTE (A)</v>
          </cell>
          <cell r="B235">
            <v>2164.8573371718176</v>
          </cell>
          <cell r="C235" t="str">
            <v>A</v>
          </cell>
        </row>
        <row r="236">
          <cell r="A236" t="str">
            <v>DISJUNTOR GERAL</v>
          </cell>
          <cell r="B236">
            <v>1250</v>
          </cell>
          <cell r="C236" t="str">
            <v>A</v>
          </cell>
        </row>
        <row r="238">
          <cell r="A238" t="str">
            <v>ADOTADO GERADOR DE 1165/1040KVA</v>
          </cell>
        </row>
        <row r="243">
          <cell r="A243" t="str">
            <v>TABELA DE EMERGÊNICA GERAL – 1º FASE</v>
          </cell>
        </row>
        <row r="245">
          <cell r="A245" t="str">
            <v>FINALIDADE</v>
          </cell>
          <cell r="B245" t="str">
            <v>POT. UNIT. (kW)</v>
          </cell>
          <cell r="C245" t="str">
            <v>POT. UNIT. (CV)</v>
          </cell>
          <cell r="D245" t="str">
            <v>T I P O</v>
          </cell>
          <cell r="E245" t="str">
            <v>POT-M (KW)</v>
          </cell>
          <cell r="F245" t="str">
            <v>FP- M</v>
          </cell>
          <cell r="G245" t="str">
            <v>QTDE.</v>
          </cell>
          <cell r="H245" t="str">
            <v>PÓLOS</v>
          </cell>
          <cell r="I245" t="str">
            <v>F.D.</v>
          </cell>
          <cell r="J245" t="str">
            <v>F.P.</v>
          </cell>
          <cell r="K245" t="str">
            <v>POT. INSTALADA (kW)</v>
          </cell>
          <cell r="L245" t="str">
            <v>POT. INSTALADA (kVA)</v>
          </cell>
          <cell r="M245" t="str">
            <v>POT. DEMANDADA (kW)</v>
          </cell>
          <cell r="N245" t="str">
            <v>POT. DEMANDADA (kVA)</v>
          </cell>
        </row>
        <row r="246">
          <cell r="A246" t="str">
            <v>BARRAMENTO BLINDADO BB1.1/1.3 – ILUMINAÇÃO HALL</v>
          </cell>
          <cell r="B246">
            <v>123.78</v>
          </cell>
          <cell r="E246" t="e">
            <v>#N/A</v>
          </cell>
          <cell r="F246" t="e">
            <v>#N/A</v>
          </cell>
          <cell r="G246">
            <v>1</v>
          </cell>
          <cell r="I246">
            <v>0.72387274236801691</v>
          </cell>
          <cell r="J246">
            <v>0.98</v>
          </cell>
          <cell r="K246">
            <v>123.78</v>
          </cell>
          <cell r="L246">
            <v>126.30612244897959</v>
          </cell>
          <cell r="M246">
            <v>89.600968050313128</v>
          </cell>
          <cell r="N246">
            <v>91.4295592350134</v>
          </cell>
        </row>
        <row r="247">
          <cell r="A247" t="str">
            <v>QD-B1-3S</v>
          </cell>
          <cell r="B247">
            <v>140.32509426511928</v>
          </cell>
          <cell r="E247" t="e">
            <v>#N/A</v>
          </cell>
          <cell r="F247" t="e">
            <v>#N/A</v>
          </cell>
          <cell r="G247">
            <v>1</v>
          </cell>
          <cell r="I247">
            <v>1</v>
          </cell>
          <cell r="J247">
            <v>0.77296462798671983</v>
          </cell>
          <cell r="K247">
            <v>140.32509426511928</v>
          </cell>
          <cell r="L247">
            <v>181.54141752982022</v>
          </cell>
          <cell r="M247">
            <v>140.32509426511928</v>
          </cell>
          <cell r="N247">
            <v>181.54141752982022</v>
          </cell>
        </row>
        <row r="248">
          <cell r="A248" t="str">
            <v>NO BREAK</v>
          </cell>
          <cell r="B248">
            <v>30</v>
          </cell>
          <cell r="G248">
            <v>2</v>
          </cell>
          <cell r="I248">
            <v>0.5</v>
          </cell>
          <cell r="J248">
            <v>1</v>
          </cell>
          <cell r="K248">
            <v>60</v>
          </cell>
          <cell r="L248">
            <v>60</v>
          </cell>
          <cell r="M248">
            <v>30</v>
          </cell>
          <cell r="N248">
            <v>30</v>
          </cell>
        </row>
        <row r="249">
          <cell r="A249" t="str">
            <v>ILUMINAÇÃO E COMANDO ELEVADORES SUBSOLO</v>
          </cell>
          <cell r="B249">
            <v>1.3</v>
          </cell>
          <cell r="E249" t="e">
            <v>#N/A</v>
          </cell>
          <cell r="F249" t="e">
            <v>#N/A</v>
          </cell>
          <cell r="G249">
            <v>1</v>
          </cell>
          <cell r="I249">
            <v>0.74</v>
          </cell>
          <cell r="J249">
            <v>0.8</v>
          </cell>
          <cell r="K249">
            <v>1.3</v>
          </cell>
          <cell r="L249">
            <v>1.625</v>
          </cell>
          <cell r="M249">
            <v>0.96199999999999997</v>
          </cell>
          <cell r="N249">
            <v>1.2024999999999999</v>
          </cell>
        </row>
        <row r="250">
          <cell r="A250" t="str">
            <v>ELEVADORES GARAGEM</v>
          </cell>
          <cell r="B250">
            <v>20</v>
          </cell>
          <cell r="E250" t="e">
            <v>#N/A</v>
          </cell>
          <cell r="F250" t="e">
            <v>#N/A</v>
          </cell>
          <cell r="G250">
            <v>2</v>
          </cell>
          <cell r="I250">
            <v>0.74</v>
          </cell>
          <cell r="J250">
            <v>0.8</v>
          </cell>
          <cell r="K250">
            <v>40</v>
          </cell>
          <cell r="L250">
            <v>50</v>
          </cell>
          <cell r="M250">
            <v>29.6</v>
          </cell>
          <cell r="N250">
            <v>37</v>
          </cell>
        </row>
        <row r="251">
          <cell r="A251" t="str">
            <v>ELEVADORES ZONA BAIXA</v>
          </cell>
          <cell r="B251">
            <v>50</v>
          </cell>
          <cell r="E251" t="e">
            <v>#N/A</v>
          </cell>
          <cell r="F251" t="e">
            <v>#N/A</v>
          </cell>
          <cell r="G251">
            <v>8</v>
          </cell>
          <cell r="I251">
            <v>0.125</v>
          </cell>
          <cell r="J251">
            <v>0.8</v>
          </cell>
          <cell r="K251">
            <v>400</v>
          </cell>
          <cell r="L251">
            <v>500</v>
          </cell>
          <cell r="M251">
            <v>50</v>
          </cell>
          <cell r="N251">
            <v>62.5</v>
          </cell>
        </row>
        <row r="252">
          <cell r="A252" t="str">
            <v>ILUMINAÇÃO E COMANDO ELEVADORES ZONA BAIXA</v>
          </cell>
          <cell r="B252">
            <v>3</v>
          </cell>
          <cell r="E252" t="e">
            <v>#N/A</v>
          </cell>
          <cell r="F252" t="e">
            <v>#N/A</v>
          </cell>
          <cell r="G252">
            <v>1</v>
          </cell>
          <cell r="I252">
            <v>0.1</v>
          </cell>
          <cell r="J252">
            <v>0.8</v>
          </cell>
          <cell r="K252">
            <v>3</v>
          </cell>
          <cell r="L252">
            <v>3.75</v>
          </cell>
          <cell r="M252">
            <v>0.3</v>
          </cell>
          <cell r="N252">
            <v>0.375</v>
          </cell>
        </row>
        <row r="253">
          <cell r="A253" t="str">
            <v>ELEVADOR DE SEGUANÇA</v>
          </cell>
          <cell r="B253">
            <v>35</v>
          </cell>
          <cell r="E253" t="e">
            <v>#N/A</v>
          </cell>
          <cell r="F253" t="e">
            <v>#N/A</v>
          </cell>
          <cell r="G253">
            <v>1</v>
          </cell>
          <cell r="I253">
            <v>1</v>
          </cell>
          <cell r="J253">
            <v>0.8</v>
          </cell>
          <cell r="K253">
            <v>35</v>
          </cell>
          <cell r="L253">
            <v>43.75</v>
          </cell>
          <cell r="M253">
            <v>35</v>
          </cell>
          <cell r="N253">
            <v>43.75</v>
          </cell>
        </row>
        <row r="254">
          <cell r="A254" t="str">
            <v>ILUMINAÇÃO E COMANDO ELEVADORE DE SEGURANÇA</v>
          </cell>
          <cell r="B254">
            <v>3</v>
          </cell>
          <cell r="E254" t="e">
            <v>#N/A</v>
          </cell>
          <cell r="F254" t="e">
            <v>#N/A</v>
          </cell>
          <cell r="G254">
            <v>1</v>
          </cell>
          <cell r="I254">
            <v>1</v>
          </cell>
          <cell r="J254">
            <v>0.8</v>
          </cell>
          <cell r="K254">
            <v>3</v>
          </cell>
          <cell r="L254">
            <v>3.75</v>
          </cell>
          <cell r="M254">
            <v>3</v>
          </cell>
          <cell r="N254">
            <v>3.75</v>
          </cell>
        </row>
        <row r="255">
          <cell r="A255" t="str">
            <v>PRESSURIZAÇÃO ESCADA 5SS</v>
          </cell>
          <cell r="B255">
            <v>6.3805104408352662</v>
          </cell>
          <cell r="C255">
            <v>7.5</v>
          </cell>
          <cell r="D255" t="str">
            <v>C</v>
          </cell>
          <cell r="E255">
            <v>6.3805104408352662</v>
          </cell>
          <cell r="F255">
            <v>0.8</v>
          </cell>
          <cell r="G255">
            <v>4</v>
          </cell>
          <cell r="I255">
            <v>0.5</v>
          </cell>
          <cell r="J255">
            <v>0.8</v>
          </cell>
          <cell r="K255">
            <v>25.522041763341065</v>
          </cell>
          <cell r="L255">
            <v>31.902552204176331</v>
          </cell>
          <cell r="M255">
            <v>12.761020881670532</v>
          </cell>
          <cell r="N255">
            <v>15.951276102088165</v>
          </cell>
        </row>
        <row r="256">
          <cell r="A256" t="str">
            <v>PRESSURIZAÇÃO ESCADA 3SS</v>
          </cell>
          <cell r="B256">
            <v>8.6705202312138727</v>
          </cell>
          <cell r="C256">
            <v>10</v>
          </cell>
          <cell r="D256" t="str">
            <v>C</v>
          </cell>
          <cell r="E256">
            <v>8.6705202312138727</v>
          </cell>
          <cell r="F256">
            <v>0.85</v>
          </cell>
          <cell r="G256">
            <v>2</v>
          </cell>
          <cell r="I256">
            <v>0.5</v>
          </cell>
          <cell r="J256">
            <v>0.85</v>
          </cell>
          <cell r="K256">
            <v>17.341040462427745</v>
          </cell>
          <cell r="L256">
            <v>20.401224073444407</v>
          </cell>
          <cell r="M256">
            <v>8.6705202312138727</v>
          </cell>
          <cell r="N256">
            <v>10.200612036722204</v>
          </cell>
        </row>
        <row r="257">
          <cell r="A257" t="str">
            <v>PRESSURIZAÇÃO ESCADA 1SS</v>
          </cell>
          <cell r="B257">
            <v>16.930022573363431</v>
          </cell>
          <cell r="C257">
            <v>20</v>
          </cell>
          <cell r="D257" t="str">
            <v>C</v>
          </cell>
          <cell r="E257">
            <v>16.930022573363431</v>
          </cell>
          <cell r="F257">
            <v>0.84</v>
          </cell>
          <cell r="G257">
            <v>5</v>
          </cell>
          <cell r="I257">
            <v>0.8</v>
          </cell>
          <cell r="J257">
            <v>0.84</v>
          </cell>
          <cell r="K257">
            <v>84.650112866817153</v>
          </cell>
          <cell r="L257">
            <v>100.77394388906805</v>
          </cell>
          <cell r="M257">
            <v>67.720090293453723</v>
          </cell>
          <cell r="N257">
            <v>80.619155111254443</v>
          </cell>
        </row>
        <row r="258">
          <cell r="A258" t="str">
            <v>EXAUSTÃO DE FUMAÇA</v>
          </cell>
          <cell r="B258">
            <v>16.930022573363431</v>
          </cell>
          <cell r="C258">
            <v>20</v>
          </cell>
          <cell r="D258" t="str">
            <v>C</v>
          </cell>
          <cell r="E258">
            <v>16.930022573363431</v>
          </cell>
          <cell r="F258">
            <v>0.84</v>
          </cell>
          <cell r="G258">
            <v>2</v>
          </cell>
          <cell r="I258">
            <v>1</v>
          </cell>
          <cell r="J258">
            <v>0.84</v>
          </cell>
          <cell r="K258">
            <v>33.860045146726861</v>
          </cell>
          <cell r="L258">
            <v>40.309577555627214</v>
          </cell>
          <cell r="M258">
            <v>33.860045146726861</v>
          </cell>
          <cell r="N258">
            <v>40.309577555627214</v>
          </cell>
        </row>
        <row r="259">
          <cell r="A259" t="str">
            <v>ELEVADOR DE SEGUANÇA</v>
          </cell>
          <cell r="B259">
            <v>35</v>
          </cell>
          <cell r="E259" t="e">
            <v>#N/A</v>
          </cell>
          <cell r="F259" t="e">
            <v>#N/A</v>
          </cell>
          <cell r="G259">
            <v>1</v>
          </cell>
          <cell r="I259">
            <v>1</v>
          </cell>
          <cell r="J259">
            <v>0.8</v>
          </cell>
          <cell r="K259">
            <v>35</v>
          </cell>
          <cell r="L259">
            <v>43.75</v>
          </cell>
          <cell r="M259">
            <v>35</v>
          </cell>
          <cell r="N259">
            <v>43.75</v>
          </cell>
        </row>
        <row r="260">
          <cell r="A260" t="str">
            <v>ILUMINAÇÃO E COMANDO ELEVADORE DE SEGURANÇA</v>
          </cell>
          <cell r="B260">
            <v>3</v>
          </cell>
          <cell r="E260" t="e">
            <v>#N/A</v>
          </cell>
          <cell r="F260" t="e">
            <v>#N/A</v>
          </cell>
          <cell r="G260">
            <v>1</v>
          </cell>
          <cell r="I260">
            <v>1</v>
          </cell>
          <cell r="J260">
            <v>0.8</v>
          </cell>
          <cell r="K260">
            <v>3</v>
          </cell>
          <cell r="L260">
            <v>3.75</v>
          </cell>
          <cell r="M260">
            <v>3</v>
          </cell>
          <cell r="N260">
            <v>3.75</v>
          </cell>
        </row>
        <row r="261">
          <cell r="A261" t="str">
            <v>PRESSURIZAÇÃO ESCADA 5SS</v>
          </cell>
          <cell r="B261">
            <v>6.3805104408352662</v>
          </cell>
          <cell r="C261">
            <v>7.5</v>
          </cell>
          <cell r="D261" t="str">
            <v>C</v>
          </cell>
          <cell r="E261">
            <v>6.3805104408352662</v>
          </cell>
          <cell r="F261">
            <v>0.8</v>
          </cell>
          <cell r="G261">
            <v>4</v>
          </cell>
          <cell r="I261">
            <v>0.5</v>
          </cell>
          <cell r="J261">
            <v>0.8</v>
          </cell>
          <cell r="K261">
            <v>25.522041763341065</v>
          </cell>
          <cell r="L261">
            <v>31.902552204176331</v>
          </cell>
          <cell r="M261">
            <v>12.761020881670532</v>
          </cell>
          <cell r="N261">
            <v>15.951276102088165</v>
          </cell>
        </row>
        <row r="262">
          <cell r="A262" t="str">
            <v>PRESSURIZAÇÃO ESCADA 3SS</v>
          </cell>
          <cell r="B262">
            <v>8.6705202312138727</v>
          </cell>
          <cell r="C262">
            <v>10</v>
          </cell>
          <cell r="D262" t="str">
            <v>C</v>
          </cell>
          <cell r="E262">
            <v>8.6705202312138727</v>
          </cell>
          <cell r="F262">
            <v>0.85</v>
          </cell>
          <cell r="G262">
            <v>2</v>
          </cell>
          <cell r="I262">
            <v>0.5</v>
          </cell>
          <cell r="J262">
            <v>0.85</v>
          </cell>
          <cell r="K262">
            <v>17.341040462427745</v>
          </cell>
          <cell r="L262">
            <v>20.401224073444407</v>
          </cell>
          <cell r="M262">
            <v>8.6705202312138727</v>
          </cell>
          <cell r="N262">
            <v>10.200612036722204</v>
          </cell>
        </row>
        <row r="263">
          <cell r="A263" t="str">
            <v>PRESSURIZAÇÃO ESCADA 1SS</v>
          </cell>
          <cell r="B263">
            <v>16.930022573363431</v>
          </cell>
          <cell r="C263">
            <v>20</v>
          </cell>
          <cell r="D263" t="str">
            <v>C</v>
          </cell>
          <cell r="E263">
            <v>16.930022573363431</v>
          </cell>
          <cell r="F263">
            <v>0.84</v>
          </cell>
          <cell r="G263">
            <v>5</v>
          </cell>
          <cell r="I263">
            <v>0.8</v>
          </cell>
          <cell r="J263">
            <v>0.84</v>
          </cell>
          <cell r="K263">
            <v>84.650112866817153</v>
          </cell>
          <cell r="L263">
            <v>100.77394388906805</v>
          </cell>
          <cell r="M263">
            <v>67.720090293453723</v>
          </cell>
          <cell r="N263">
            <v>80.619155111254443</v>
          </cell>
        </row>
        <row r="264">
          <cell r="A264" t="str">
            <v>EXAUSTÃO DE FUMAÇA</v>
          </cell>
          <cell r="B264">
            <v>16.930022573363431</v>
          </cell>
          <cell r="C264">
            <v>20</v>
          </cell>
          <cell r="D264" t="str">
            <v>C</v>
          </cell>
          <cell r="E264">
            <v>16.930022573363431</v>
          </cell>
          <cell r="F264">
            <v>0.84</v>
          </cell>
          <cell r="G264">
            <v>2</v>
          </cell>
          <cell r="I264">
            <v>1</v>
          </cell>
          <cell r="J264">
            <v>0.84</v>
          </cell>
          <cell r="K264">
            <v>33.860045146726861</v>
          </cell>
          <cell r="L264">
            <v>40.309577555627214</v>
          </cell>
          <cell r="M264">
            <v>33.860045146726861</v>
          </cell>
          <cell r="N264">
            <v>40.309577555627214</v>
          </cell>
        </row>
        <row r="265">
          <cell r="A265" t="str">
            <v>BOMBA DE RECALQUE DE ÓLEO DIESEL</v>
          </cell>
          <cell r="B265">
            <v>2.75</v>
          </cell>
          <cell r="C265">
            <v>3</v>
          </cell>
          <cell r="D265" t="str">
            <v>H</v>
          </cell>
          <cell r="E265">
            <v>2.75</v>
          </cell>
          <cell r="F265">
            <v>0.77</v>
          </cell>
          <cell r="G265">
            <v>2</v>
          </cell>
          <cell r="I265">
            <v>0.5</v>
          </cell>
          <cell r="J265">
            <v>0.77</v>
          </cell>
          <cell r="K265">
            <v>5.5</v>
          </cell>
          <cell r="L265">
            <v>7.1428571428571441</v>
          </cell>
          <cell r="M265">
            <v>2.75</v>
          </cell>
          <cell r="N265">
            <v>3.5714285714285721</v>
          </cell>
        </row>
        <row r="266">
          <cell r="A266" t="str">
            <v>ILUMINAÇÃO E TOMADAS GERADOR</v>
          </cell>
          <cell r="B266">
            <v>11.67</v>
          </cell>
          <cell r="G266">
            <v>1</v>
          </cell>
          <cell r="I266">
            <v>0.9</v>
          </cell>
          <cell r="J266">
            <v>0.94</v>
          </cell>
          <cell r="K266">
            <v>11.67</v>
          </cell>
          <cell r="L266">
            <v>12.414893617021276</v>
          </cell>
          <cell r="M266">
            <v>10.503</v>
          </cell>
          <cell r="N266">
            <v>11.173404255319149</v>
          </cell>
        </row>
        <row r="267">
          <cell r="A267" t="str">
            <v>BOMBA DE INCÊNDIO PRINCIPAL</v>
          </cell>
          <cell r="B267">
            <v>119.56521739130434</v>
          </cell>
          <cell r="C267">
            <v>150</v>
          </cell>
          <cell r="D267" t="str">
            <v>H</v>
          </cell>
          <cell r="E267">
            <v>119.56521739130434</v>
          </cell>
          <cell r="F267">
            <v>0.86</v>
          </cell>
          <cell r="G267">
            <v>1</v>
          </cell>
          <cell r="I267">
            <v>1</v>
          </cell>
          <cell r="J267">
            <v>0.86</v>
          </cell>
          <cell r="K267">
            <v>119.56521739130434</v>
          </cell>
          <cell r="L267">
            <v>139.02932254802832</v>
          </cell>
          <cell r="M267">
            <v>119.56521739130434</v>
          </cell>
          <cell r="N267">
            <v>139.02932254802832</v>
          </cell>
        </row>
        <row r="268">
          <cell r="A268" t="str">
            <v>RETIFICADOR SUBESTAÇÃO</v>
          </cell>
          <cell r="B268">
            <v>10</v>
          </cell>
          <cell r="G268">
            <v>1</v>
          </cell>
          <cell r="I268">
            <v>1</v>
          </cell>
          <cell r="J268">
            <v>0.8</v>
          </cell>
          <cell r="K268">
            <v>10</v>
          </cell>
          <cell r="L268">
            <v>12.5</v>
          </cell>
          <cell r="M268">
            <v>10</v>
          </cell>
          <cell r="N268">
            <v>12.5</v>
          </cell>
        </row>
        <row r="269">
          <cell r="A269" t="str">
            <v>ILUMINAÇÃO HELIPONTO</v>
          </cell>
          <cell r="B269">
            <v>10</v>
          </cell>
          <cell r="E269" t="e">
            <v>#N/A</v>
          </cell>
          <cell r="F269" t="e">
            <v>#N/A</v>
          </cell>
          <cell r="G269">
            <v>1</v>
          </cell>
          <cell r="I269">
            <v>1</v>
          </cell>
          <cell r="J269">
            <v>0.9</v>
          </cell>
          <cell r="K269">
            <v>10</v>
          </cell>
          <cell r="L269">
            <v>11.111111111111111</v>
          </cell>
          <cell r="M269">
            <v>10</v>
          </cell>
          <cell r="N269">
            <v>11.111111111111111</v>
          </cell>
        </row>
        <row r="270">
          <cell r="A270" t="str">
            <v>ELEVADORE HELIPONTO</v>
          </cell>
          <cell r="B270">
            <v>12</v>
          </cell>
          <cell r="E270" t="e">
            <v>#N/A</v>
          </cell>
          <cell r="F270" t="e">
            <v>#N/A</v>
          </cell>
          <cell r="G270">
            <v>2</v>
          </cell>
          <cell r="I270">
            <v>1</v>
          </cell>
          <cell r="J270">
            <v>0.9</v>
          </cell>
          <cell r="K270">
            <v>24</v>
          </cell>
          <cell r="L270">
            <v>26.666666666666664</v>
          </cell>
          <cell r="M270">
            <v>24</v>
          </cell>
          <cell r="N270">
            <v>26.666666666666664</v>
          </cell>
        </row>
        <row r="271">
          <cell r="A271" t="str">
            <v>ILUMINAÇÃO E COMANDO ELEVADORE HELIPONTO</v>
          </cell>
          <cell r="B271">
            <v>1.3</v>
          </cell>
          <cell r="E271" t="e">
            <v>#N/A</v>
          </cell>
          <cell r="F271" t="e">
            <v>#N/A</v>
          </cell>
          <cell r="G271">
            <v>1</v>
          </cell>
          <cell r="I271">
            <v>1</v>
          </cell>
          <cell r="J271">
            <v>0.8</v>
          </cell>
          <cell r="K271">
            <v>1.3</v>
          </cell>
          <cell r="L271">
            <v>1.625</v>
          </cell>
          <cell r="M271">
            <v>1.3</v>
          </cell>
          <cell r="N271">
            <v>1.625</v>
          </cell>
        </row>
        <row r="272">
          <cell r="A272" t="str">
            <v>ELEVADORES ZONA ALTA</v>
          </cell>
          <cell r="B272">
            <v>70</v>
          </cell>
          <cell r="E272" t="e">
            <v>#N/A</v>
          </cell>
          <cell r="F272" t="e">
            <v>#N/A</v>
          </cell>
          <cell r="G272">
            <v>8</v>
          </cell>
          <cell r="I272">
            <v>0.13</v>
          </cell>
          <cell r="J272">
            <v>0.8</v>
          </cell>
          <cell r="K272">
            <v>560</v>
          </cell>
          <cell r="L272">
            <v>700</v>
          </cell>
          <cell r="M272">
            <v>72.8</v>
          </cell>
          <cell r="N272">
            <v>91</v>
          </cell>
        </row>
        <row r="273">
          <cell r="A273" t="str">
            <v>ILUMINAÇÃO E COMANDO ELEVADORES ZONA ALTA</v>
          </cell>
          <cell r="B273">
            <v>3</v>
          </cell>
          <cell r="E273" t="e">
            <v>#N/A</v>
          </cell>
          <cell r="F273" t="e">
            <v>#N/A</v>
          </cell>
          <cell r="G273">
            <v>1</v>
          </cell>
          <cell r="I273">
            <v>0.13</v>
          </cell>
          <cell r="J273">
            <v>0.8</v>
          </cell>
          <cell r="K273">
            <v>3</v>
          </cell>
          <cell r="L273">
            <v>3.75</v>
          </cell>
          <cell r="M273">
            <v>0.39</v>
          </cell>
          <cell r="N273">
            <v>0.48749999999999999</v>
          </cell>
        </row>
        <row r="274">
          <cell r="A274" t="str">
            <v>BARRAMENTO BLINDADO BB2.1/2.3 ESCRITÓRIOS</v>
          </cell>
          <cell r="B274">
            <v>96.05</v>
          </cell>
          <cell r="E274" t="e">
            <v>#N/A</v>
          </cell>
          <cell r="F274" t="e">
            <v>#N/A</v>
          </cell>
          <cell r="G274">
            <v>1</v>
          </cell>
          <cell r="I274">
            <v>1</v>
          </cell>
          <cell r="J274">
            <v>0.98</v>
          </cell>
          <cell r="K274">
            <v>96.05</v>
          </cell>
          <cell r="L274">
            <v>98.010204081632637</v>
          </cell>
          <cell r="M274">
            <v>96.05</v>
          </cell>
          <cell r="N274">
            <v>98.010204081632637</v>
          </cell>
        </row>
        <row r="275">
          <cell r="A275" t="str">
            <v>TOTAL</v>
          </cell>
          <cell r="I275">
            <v>0.50301320878545841</v>
          </cell>
          <cell r="J275">
            <v>0.850036125133944</v>
          </cell>
          <cell r="K275">
            <v>2008.2367921350492</v>
          </cell>
          <cell r="L275">
            <v>2417.2471905907491</v>
          </cell>
          <cell r="M275">
            <v>1010.1696328128667</v>
          </cell>
          <cell r="N275">
            <v>1188.3843556104039</v>
          </cell>
        </row>
        <row r="278">
          <cell r="A278" t="str">
            <v>RESUMO GERAL:</v>
          </cell>
          <cell r="B278" t="str">
            <v>kW</v>
          </cell>
          <cell r="C278" t="str">
            <v>kVA</v>
          </cell>
        </row>
        <row r="279">
          <cell r="A279" t="str">
            <v>DEMANDAS</v>
          </cell>
          <cell r="B279">
            <v>1010.1696328128667</v>
          </cell>
          <cell r="C279">
            <v>1188.3843556104039</v>
          </cell>
        </row>
        <row r="280">
          <cell r="A280" t="str">
            <v>RESERVA     (%)</v>
          </cell>
          <cell r="B280">
            <v>0</v>
          </cell>
        </row>
        <row r="281">
          <cell r="A281" t="str">
            <v>FATOR DE SIMULTANEIDADE</v>
          </cell>
          <cell r="B281">
            <v>0.8</v>
          </cell>
        </row>
        <row r="283">
          <cell r="A283" t="str">
            <v xml:space="preserve">DEMANDA FINAL </v>
          </cell>
          <cell r="B283">
            <v>808.13570625029342</v>
          </cell>
          <cell r="C283">
            <v>950.70748448832319</v>
          </cell>
        </row>
        <row r="285">
          <cell r="A285" t="str">
            <v>TENSÃO (V)</v>
          </cell>
          <cell r="B285">
            <v>380</v>
          </cell>
          <cell r="C285" t="str">
            <v>V</v>
          </cell>
        </row>
        <row r="286">
          <cell r="A286" t="str">
            <v>CORRENTE (A)</v>
          </cell>
          <cell r="B286">
            <v>1444.4505844471721</v>
          </cell>
          <cell r="C286" t="str">
            <v>A</v>
          </cell>
        </row>
        <row r="287">
          <cell r="A287" t="str">
            <v>DISJUNTOR GERAL</v>
          </cell>
          <cell r="B287">
            <v>1250</v>
          </cell>
          <cell r="C287" t="str">
            <v>A</v>
          </cell>
        </row>
        <row r="289">
          <cell r="A289" t="str">
            <v>ADOTADO GERADOR DE 1040KVA/830KW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ELET&amp;AC"/>
      <sheetName val="Cabos"/>
      <sheetName val="ATERR"/>
      <sheetName val="ILUM"/>
      <sheetName val="Memoria"/>
      <sheetName val="Paineis"/>
      <sheetName val="Lista Cabos Compras"/>
      <sheetName val="Lista Cabos Compras (Apoio)"/>
      <sheetName val="Lista Materiais"/>
      <sheetName val="DADOS"/>
      <sheetName val="Anexos"/>
      <sheetName val="Capa  LISTA CAB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 "/>
      <sheetName val="CAPA -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NORÁRIOS"/>
      <sheetName val="Plan1"/>
      <sheetName val="BDI"/>
      <sheetName val="ORÇAMENTO"/>
      <sheetName val="CRONOGRAMA"/>
    </sheetNames>
    <sheetDataSet>
      <sheetData sheetId="0" refreshError="1"/>
      <sheetData sheetId="1" refreshError="1">
        <row r="3">
          <cell r="E3" t="str">
            <v>Selecionar</v>
          </cell>
        </row>
        <row r="4">
          <cell r="E4" t="str">
            <v>Item 01</v>
          </cell>
        </row>
        <row r="5">
          <cell r="E5" t="str">
            <v>Item 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O BDI"/>
      <sheetName val="INSUMOS"/>
      <sheetName val="COMPOSIÇÃO"/>
      <sheetName val="QUANTITATIVO"/>
      <sheetName val="CÁLCULO_DO_BDI"/>
      <sheetName val="Cons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"/>
      <sheetName val="resumo"/>
      <sheetName val="ORCAMENTO"/>
      <sheetName val="ADMI_25.01"/>
      <sheetName val="ITEM 25 - ADIMINS. LOCAL"/>
      <sheetName val="20.01-04-EL_SP_SON_SEG"/>
      <sheetName val="20.05 - HS"/>
      <sheetName val="20.06-INC"/>
      <sheetName val="20.07- GLP"/>
      <sheetName val="ITEM 22.01 SINALIZACAO"/>
    </sheetNames>
    <sheetDataSet>
      <sheetData sheetId="0" refreshError="1"/>
      <sheetData sheetId="1" refreshError="1"/>
      <sheetData sheetId="2" refreshError="1"/>
      <sheetData sheetId="3" refreshError="1">
        <row r="48">
          <cell r="G48">
            <v>306106.84999999998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J55"/>
  <sheetViews>
    <sheetView showGridLines="0" showWhiteSpace="0" topLeftCell="A37" workbookViewId="0">
      <selection activeCell="G15" sqref="G15"/>
    </sheetView>
  </sheetViews>
  <sheetFormatPr defaultRowHeight="14.25" x14ac:dyDescent="0.2"/>
  <cols>
    <col min="1" max="2" width="13" style="121" bestFit="1" customWidth="1"/>
    <col min="3" max="3" width="13.25" style="121" bestFit="1" customWidth="1"/>
    <col min="4" max="4" width="60" style="121" bestFit="1" customWidth="1"/>
    <col min="5" max="5" width="8" style="121" bestFit="1" customWidth="1"/>
    <col min="6" max="10" width="13" style="121" bestFit="1" customWidth="1"/>
    <col min="11" max="11" width="9" style="121"/>
    <col min="12" max="12" width="12.375" style="121" customWidth="1"/>
    <col min="13" max="16384" width="9" style="121"/>
  </cols>
  <sheetData>
    <row r="1" spans="1:10" ht="15" x14ac:dyDescent="0.2">
      <c r="A1" s="128"/>
      <c r="B1" s="128"/>
      <c r="C1" s="128"/>
      <c r="D1" s="128" t="s">
        <v>0</v>
      </c>
      <c r="E1" s="201" t="s">
        <v>1</v>
      </c>
      <c r="F1" s="201"/>
      <c r="G1" s="201" t="s">
        <v>2</v>
      </c>
      <c r="H1" s="201"/>
      <c r="I1" s="201" t="s">
        <v>3</v>
      </c>
      <c r="J1" s="201"/>
    </row>
    <row r="2" spans="1:10" ht="80.099999999999994" customHeight="1" x14ac:dyDescent="0.2">
      <c r="A2" s="129"/>
      <c r="B2" s="129"/>
      <c r="C2" s="129"/>
      <c r="D2" s="129" t="s">
        <v>402</v>
      </c>
      <c r="E2" s="192" t="s">
        <v>217</v>
      </c>
      <c r="F2" s="192"/>
      <c r="G2" s="192" t="s">
        <v>218</v>
      </c>
      <c r="H2" s="192"/>
      <c r="I2" s="192" t="s">
        <v>219</v>
      </c>
      <c r="J2" s="192"/>
    </row>
    <row r="3" spans="1:10" ht="38.25" customHeight="1" x14ac:dyDescent="0.25">
      <c r="A3" s="196" t="s">
        <v>289</v>
      </c>
      <c r="B3" s="197"/>
      <c r="C3" s="197"/>
      <c r="D3" s="197"/>
      <c r="E3" s="197"/>
      <c r="F3" s="197"/>
      <c r="G3" s="197"/>
      <c r="H3" s="197"/>
      <c r="I3" s="197"/>
      <c r="J3" s="197"/>
    </row>
    <row r="4" spans="1:10" ht="30" customHeight="1" x14ac:dyDescent="0.2">
      <c r="A4" s="129"/>
      <c r="B4" s="129"/>
      <c r="C4" s="129"/>
      <c r="D4" s="129"/>
      <c r="E4" s="129"/>
      <c r="F4" s="129"/>
      <c r="G4" s="129"/>
      <c r="H4" s="129"/>
      <c r="I4" s="129" t="s">
        <v>4</v>
      </c>
      <c r="J4" s="130">
        <f>J7+J23+J42</f>
        <v>351715.47000000003</v>
      </c>
    </row>
    <row r="5" spans="1:10" ht="20.100000000000001" customHeight="1" x14ac:dyDescent="0.2">
      <c r="A5" s="129"/>
      <c r="B5" s="129"/>
      <c r="C5" s="129"/>
      <c r="D5" s="129"/>
      <c r="E5" s="129"/>
      <c r="F5" s="129"/>
      <c r="G5" s="129"/>
      <c r="H5" s="129"/>
      <c r="I5" s="129" t="s">
        <v>290</v>
      </c>
      <c r="J5" s="131">
        <f>'Anexo 3'!H25</f>
        <v>0.30080000000000001</v>
      </c>
    </row>
    <row r="6" spans="1:10" s="180" customFormat="1" ht="39" customHeight="1" x14ac:dyDescent="0.2">
      <c r="A6" s="177" t="s">
        <v>5</v>
      </c>
      <c r="B6" s="178" t="s">
        <v>6</v>
      </c>
      <c r="C6" s="177" t="s">
        <v>7</v>
      </c>
      <c r="D6" s="177" t="s">
        <v>8</v>
      </c>
      <c r="E6" s="179" t="s">
        <v>9</v>
      </c>
      <c r="F6" s="178" t="s">
        <v>10</v>
      </c>
      <c r="G6" s="178" t="s">
        <v>11</v>
      </c>
      <c r="H6" s="178" t="s">
        <v>220</v>
      </c>
      <c r="I6" s="178" t="s">
        <v>12</v>
      </c>
      <c r="J6" s="178" t="s">
        <v>13</v>
      </c>
    </row>
    <row r="7" spans="1:10" s="180" customFormat="1" ht="39" customHeight="1" x14ac:dyDescent="0.2">
      <c r="A7" s="181" t="s">
        <v>221</v>
      </c>
      <c r="B7" s="181" t="s">
        <v>14</v>
      </c>
      <c r="C7" s="181"/>
      <c r="D7" s="181" t="s">
        <v>222</v>
      </c>
      <c r="E7" s="182"/>
      <c r="F7" s="183">
        <v>1</v>
      </c>
      <c r="G7" s="183" t="s">
        <v>15</v>
      </c>
      <c r="H7" s="184" t="s">
        <v>15</v>
      </c>
      <c r="I7" s="185">
        <f>J8 + J9 + J10 + J11 + J12 + J13 + J14 + J15 + J16 + J17 + J18 + J19+J20+J21+J22</f>
        <v>309039.87999999995</v>
      </c>
      <c r="J7" s="185">
        <f t="shared" ref="J7:J37" si="0">TRUNC(F7 * I7,2)</f>
        <v>309039.88</v>
      </c>
    </row>
    <row r="8" spans="1:10" s="180" customFormat="1" ht="39" customHeight="1" x14ac:dyDescent="0.2">
      <c r="A8" s="186" t="s">
        <v>223</v>
      </c>
      <c r="B8" s="186" t="s">
        <v>19</v>
      </c>
      <c r="C8" s="186" t="s">
        <v>17</v>
      </c>
      <c r="D8" s="186" t="s">
        <v>224</v>
      </c>
      <c r="E8" s="187" t="s">
        <v>18</v>
      </c>
      <c r="F8" s="188">
        <v>1</v>
      </c>
      <c r="G8" s="189">
        <f>'ANEXO 4'!J6</f>
        <v>3595.69</v>
      </c>
      <c r="H8" s="190">
        <f>'BDI dif'!$H$25</f>
        <v>0.1527</v>
      </c>
      <c r="I8" s="189">
        <f>TRUNC(TRUNC(G8 * H8, 2) + G8, 2)</f>
        <v>4144.75</v>
      </c>
      <c r="J8" s="189">
        <f t="shared" si="0"/>
        <v>4144.75</v>
      </c>
    </row>
    <row r="9" spans="1:10" s="180" customFormat="1" ht="39" customHeight="1" x14ac:dyDescent="0.2">
      <c r="A9" s="186" t="s">
        <v>225</v>
      </c>
      <c r="B9" s="186" t="s">
        <v>331</v>
      </c>
      <c r="C9" s="186" t="s">
        <v>17</v>
      </c>
      <c r="D9" s="186" t="s">
        <v>332</v>
      </c>
      <c r="E9" s="187" t="s">
        <v>18</v>
      </c>
      <c r="F9" s="188">
        <v>4</v>
      </c>
      <c r="G9" s="189">
        <f>'ANEXO 4'!J12</f>
        <v>2988.81</v>
      </c>
      <c r="H9" s="190">
        <f>'BDI dif'!$H$25</f>
        <v>0.1527</v>
      </c>
      <c r="I9" s="189">
        <f t="shared" ref="I9:I19" si="1">TRUNC(TRUNC(G9 * H9, 2) + G9, 2)</f>
        <v>3445.2</v>
      </c>
      <c r="J9" s="189">
        <f t="shared" si="0"/>
        <v>13780.8</v>
      </c>
    </row>
    <row r="10" spans="1:10" s="180" customFormat="1" ht="39" customHeight="1" x14ac:dyDescent="0.2">
      <c r="A10" s="186" t="s">
        <v>227</v>
      </c>
      <c r="B10" s="186" t="s">
        <v>24</v>
      </c>
      <c r="C10" s="186" t="s">
        <v>17</v>
      </c>
      <c r="D10" s="186" t="s">
        <v>228</v>
      </c>
      <c r="E10" s="187" t="s">
        <v>18</v>
      </c>
      <c r="F10" s="188">
        <v>5</v>
      </c>
      <c r="G10" s="189">
        <f>'ANEXO 4'!J18</f>
        <v>897.5</v>
      </c>
      <c r="H10" s="190">
        <f>'BDI dif'!$H$25</f>
        <v>0.1527</v>
      </c>
      <c r="I10" s="189">
        <f t="shared" si="1"/>
        <v>1034.54</v>
      </c>
      <c r="J10" s="189">
        <f t="shared" si="0"/>
        <v>5172.7</v>
      </c>
    </row>
    <row r="11" spans="1:10" s="180" customFormat="1" ht="39" customHeight="1" x14ac:dyDescent="0.2">
      <c r="A11" s="186" t="s">
        <v>229</v>
      </c>
      <c r="B11" s="186" t="s">
        <v>230</v>
      </c>
      <c r="C11" s="186" t="s">
        <v>17</v>
      </c>
      <c r="D11" s="186" t="s">
        <v>231</v>
      </c>
      <c r="E11" s="187" t="s">
        <v>18</v>
      </c>
      <c r="F11" s="188">
        <v>156</v>
      </c>
      <c r="G11" s="189">
        <f>'ANEXO 4'!J24</f>
        <v>104</v>
      </c>
      <c r="H11" s="190">
        <f>'BDI dif'!$H$25</f>
        <v>0.1527</v>
      </c>
      <c r="I11" s="189">
        <f t="shared" si="1"/>
        <v>119.88</v>
      </c>
      <c r="J11" s="189">
        <f t="shared" si="0"/>
        <v>18701.28</v>
      </c>
    </row>
    <row r="12" spans="1:10" s="180" customFormat="1" ht="39" customHeight="1" x14ac:dyDescent="0.2">
      <c r="A12" s="186" t="s">
        <v>232</v>
      </c>
      <c r="B12" s="186" t="s">
        <v>20</v>
      </c>
      <c r="C12" s="186" t="s">
        <v>17</v>
      </c>
      <c r="D12" s="186" t="s">
        <v>233</v>
      </c>
      <c r="E12" s="187" t="s">
        <v>18</v>
      </c>
      <c r="F12" s="188">
        <v>4</v>
      </c>
      <c r="G12" s="189">
        <f>'ANEXO 4'!J30</f>
        <v>34.11</v>
      </c>
      <c r="H12" s="190">
        <f>'BDI dif'!$H$25</f>
        <v>0.1527</v>
      </c>
      <c r="I12" s="189">
        <f t="shared" si="1"/>
        <v>39.31</v>
      </c>
      <c r="J12" s="189">
        <f t="shared" si="0"/>
        <v>157.24</v>
      </c>
    </row>
    <row r="13" spans="1:10" s="180" customFormat="1" ht="39" customHeight="1" x14ac:dyDescent="0.2">
      <c r="A13" s="186" t="s">
        <v>234</v>
      </c>
      <c r="B13" s="186" t="s">
        <v>235</v>
      </c>
      <c r="C13" s="186" t="s">
        <v>17</v>
      </c>
      <c r="D13" s="186" t="s">
        <v>236</v>
      </c>
      <c r="E13" s="187" t="s">
        <v>22</v>
      </c>
      <c r="F13" s="188">
        <v>1210</v>
      </c>
      <c r="G13" s="189">
        <f>'ANEXO 4'!J36</f>
        <v>18.399999999999999</v>
      </c>
      <c r="H13" s="190">
        <f>'BDI dif'!$H$25</f>
        <v>0.1527</v>
      </c>
      <c r="I13" s="189">
        <f t="shared" si="1"/>
        <v>21.2</v>
      </c>
      <c r="J13" s="189">
        <f t="shared" si="0"/>
        <v>25652</v>
      </c>
    </row>
    <row r="14" spans="1:10" s="180" customFormat="1" ht="39" customHeight="1" x14ac:dyDescent="0.2">
      <c r="A14" s="186" t="s">
        <v>237</v>
      </c>
      <c r="B14" s="186" t="s">
        <v>27</v>
      </c>
      <c r="C14" s="186" t="s">
        <v>17</v>
      </c>
      <c r="D14" s="186" t="s">
        <v>238</v>
      </c>
      <c r="E14" s="187" t="s">
        <v>18</v>
      </c>
      <c r="F14" s="188">
        <v>12</v>
      </c>
      <c r="G14" s="189">
        <f>'ANEXO 4'!J42</f>
        <v>3915.99</v>
      </c>
      <c r="H14" s="190">
        <f>'BDI dif'!$H$25</f>
        <v>0.1527</v>
      </c>
      <c r="I14" s="189">
        <f t="shared" si="1"/>
        <v>4513.96</v>
      </c>
      <c r="J14" s="189">
        <f t="shared" si="0"/>
        <v>54167.519999999997</v>
      </c>
    </row>
    <row r="15" spans="1:10" s="180" customFormat="1" ht="39" customHeight="1" x14ac:dyDescent="0.2">
      <c r="A15" s="186" t="s">
        <v>239</v>
      </c>
      <c r="B15" s="186" t="s">
        <v>25</v>
      </c>
      <c r="C15" s="186" t="s">
        <v>17</v>
      </c>
      <c r="D15" s="186" t="s">
        <v>240</v>
      </c>
      <c r="E15" s="187" t="s">
        <v>18</v>
      </c>
      <c r="F15" s="188">
        <v>4</v>
      </c>
      <c r="G15" s="189">
        <f>'ANEXO 4'!J48</f>
        <v>3604.32</v>
      </c>
      <c r="H15" s="190">
        <f>'BDI dif'!$H$25</f>
        <v>0.1527</v>
      </c>
      <c r="I15" s="189">
        <f t="shared" si="1"/>
        <v>4154.6899999999996</v>
      </c>
      <c r="J15" s="189">
        <f t="shared" si="0"/>
        <v>16618.759999999998</v>
      </c>
    </row>
    <row r="16" spans="1:10" s="180" customFormat="1" ht="39" customHeight="1" x14ac:dyDescent="0.2">
      <c r="A16" s="186" t="s">
        <v>241</v>
      </c>
      <c r="B16" s="186" t="s">
        <v>29</v>
      </c>
      <c r="C16" s="186" t="s">
        <v>17</v>
      </c>
      <c r="D16" s="186" t="s">
        <v>242</v>
      </c>
      <c r="E16" s="187" t="s">
        <v>18</v>
      </c>
      <c r="F16" s="188">
        <v>2</v>
      </c>
      <c r="G16" s="189">
        <f>'ANEXO 4'!J54</f>
        <v>8341.84</v>
      </c>
      <c r="H16" s="190">
        <f>'BDI dif'!$H$25</f>
        <v>0.1527</v>
      </c>
      <c r="I16" s="189">
        <f t="shared" si="1"/>
        <v>9615.6299999999992</v>
      </c>
      <c r="J16" s="189">
        <f t="shared" si="0"/>
        <v>19231.259999999998</v>
      </c>
    </row>
    <row r="17" spans="1:10" s="180" customFormat="1" ht="39" customHeight="1" x14ac:dyDescent="0.2">
      <c r="A17" s="186" t="s">
        <v>243</v>
      </c>
      <c r="B17" s="186" t="s">
        <v>333</v>
      </c>
      <c r="C17" s="186" t="s">
        <v>17</v>
      </c>
      <c r="D17" s="186" t="s">
        <v>334</v>
      </c>
      <c r="E17" s="187" t="s">
        <v>18</v>
      </c>
      <c r="F17" s="188">
        <v>18</v>
      </c>
      <c r="G17" s="189">
        <f>'ANEXO 4'!J60</f>
        <v>3472.22</v>
      </c>
      <c r="H17" s="190">
        <f>'BDI dif'!$H$25</f>
        <v>0.1527</v>
      </c>
      <c r="I17" s="189">
        <f t="shared" si="1"/>
        <v>4002.42</v>
      </c>
      <c r="J17" s="189">
        <f t="shared" si="0"/>
        <v>72043.56</v>
      </c>
    </row>
    <row r="18" spans="1:10" s="180" customFormat="1" ht="39" customHeight="1" x14ac:dyDescent="0.2">
      <c r="A18" s="186" t="s">
        <v>244</v>
      </c>
      <c r="B18" s="186" t="s">
        <v>335</v>
      </c>
      <c r="C18" s="186" t="s">
        <v>17</v>
      </c>
      <c r="D18" s="186" t="s">
        <v>336</v>
      </c>
      <c r="E18" s="187" t="s">
        <v>18</v>
      </c>
      <c r="F18" s="188">
        <v>18</v>
      </c>
      <c r="G18" s="189">
        <f>'ANEXO 4'!J66</f>
        <v>3397.55</v>
      </c>
      <c r="H18" s="190">
        <f>'BDI dif'!$H$25</f>
        <v>0.1527</v>
      </c>
      <c r="I18" s="189">
        <f t="shared" si="1"/>
        <v>3916.35</v>
      </c>
      <c r="J18" s="189">
        <f t="shared" si="0"/>
        <v>70494.3</v>
      </c>
    </row>
    <row r="19" spans="1:10" s="180" customFormat="1" ht="39" customHeight="1" x14ac:dyDescent="0.2">
      <c r="A19" s="186" t="s">
        <v>247</v>
      </c>
      <c r="B19" s="186" t="s">
        <v>245</v>
      </c>
      <c r="C19" s="186" t="s">
        <v>17</v>
      </c>
      <c r="D19" s="186" t="s">
        <v>246</v>
      </c>
      <c r="E19" s="187" t="s">
        <v>18</v>
      </c>
      <c r="F19" s="188">
        <v>4</v>
      </c>
      <c r="G19" s="189">
        <f>'ANEXO 4'!J72</f>
        <v>442.11</v>
      </c>
      <c r="H19" s="190">
        <f>'BDI dif'!$H$25</f>
        <v>0.1527</v>
      </c>
      <c r="I19" s="189">
        <f t="shared" si="1"/>
        <v>509.62</v>
      </c>
      <c r="J19" s="189">
        <f t="shared" si="0"/>
        <v>2038.48</v>
      </c>
    </row>
    <row r="20" spans="1:10" s="180" customFormat="1" ht="39" customHeight="1" x14ac:dyDescent="0.2">
      <c r="A20" s="186" t="s">
        <v>328</v>
      </c>
      <c r="B20" s="186" t="s">
        <v>337</v>
      </c>
      <c r="C20" s="186" t="s">
        <v>17</v>
      </c>
      <c r="D20" s="186" t="s">
        <v>338</v>
      </c>
      <c r="E20" s="187" t="s">
        <v>18</v>
      </c>
      <c r="F20" s="188">
        <v>7</v>
      </c>
      <c r="G20" s="189">
        <f>'ANEXO 4'!J78</f>
        <v>781.51</v>
      </c>
      <c r="H20" s="190">
        <f>'BDI dif'!$H$25</f>
        <v>0.1527</v>
      </c>
      <c r="I20" s="189">
        <f t="shared" ref="I20:I22" si="2">TRUNC(TRUNC(G20 * H20, 2) + G20, 2)</f>
        <v>900.84</v>
      </c>
      <c r="J20" s="189">
        <f t="shared" ref="J20:J22" si="3">TRUNC(F20 * I20,2)</f>
        <v>6305.88</v>
      </c>
    </row>
    <row r="21" spans="1:10" s="180" customFormat="1" ht="39" customHeight="1" x14ac:dyDescent="0.2">
      <c r="A21" s="186" t="s">
        <v>329</v>
      </c>
      <c r="B21" s="186" t="s">
        <v>339</v>
      </c>
      <c r="C21" s="186" t="s">
        <v>17</v>
      </c>
      <c r="D21" s="186" t="s">
        <v>340</v>
      </c>
      <c r="E21" s="187" t="s">
        <v>18</v>
      </c>
      <c r="F21" s="188">
        <v>15</v>
      </c>
      <c r="G21" s="189">
        <f>'ANEXO 4'!J84</f>
        <v>9.4499999999999993</v>
      </c>
      <c r="H21" s="190">
        <f>'BDI dif'!$H$25</f>
        <v>0.1527</v>
      </c>
      <c r="I21" s="189">
        <f t="shared" si="2"/>
        <v>10.89</v>
      </c>
      <c r="J21" s="189">
        <f t="shared" si="3"/>
        <v>163.35</v>
      </c>
    </row>
    <row r="22" spans="1:10" s="180" customFormat="1" ht="39" customHeight="1" x14ac:dyDescent="0.2">
      <c r="A22" s="186" t="s">
        <v>330</v>
      </c>
      <c r="B22" s="186" t="s">
        <v>341</v>
      </c>
      <c r="C22" s="186" t="s">
        <v>17</v>
      </c>
      <c r="D22" s="186" t="s">
        <v>342</v>
      </c>
      <c r="E22" s="187" t="s">
        <v>18</v>
      </c>
      <c r="F22" s="188">
        <v>200</v>
      </c>
      <c r="G22" s="189">
        <f>'ANEXO 4'!J90</f>
        <v>1.6</v>
      </c>
      <c r="H22" s="190">
        <f>'BDI dif'!$H$25</f>
        <v>0.1527</v>
      </c>
      <c r="I22" s="189">
        <f t="shared" si="2"/>
        <v>1.84</v>
      </c>
      <c r="J22" s="189">
        <f t="shared" si="3"/>
        <v>368</v>
      </c>
    </row>
    <row r="23" spans="1:10" s="180" customFormat="1" ht="39" customHeight="1" x14ac:dyDescent="0.2">
      <c r="A23" s="181" t="s">
        <v>248</v>
      </c>
      <c r="B23" s="181" t="s">
        <v>14</v>
      </c>
      <c r="C23" s="181"/>
      <c r="D23" s="181" t="s">
        <v>249</v>
      </c>
      <c r="E23" s="182"/>
      <c r="F23" s="183">
        <v>1</v>
      </c>
      <c r="G23" s="183" t="s">
        <v>15</v>
      </c>
      <c r="H23" s="184" t="s">
        <v>15</v>
      </c>
      <c r="I23" s="185">
        <f>J24 + J25 + J26 +J27+ J28 + J29 + J30 + J31  + J32 + J33 + J34 + J35 + J36 + J37 + J38+J39+J40+J41</f>
        <v>32111.19</v>
      </c>
      <c r="J23" s="185">
        <f>TRUNC(F23 * I23,2)</f>
        <v>32111.19</v>
      </c>
    </row>
    <row r="24" spans="1:10" s="180" customFormat="1" ht="39" customHeight="1" x14ac:dyDescent="0.2">
      <c r="A24" s="186" t="s">
        <v>250</v>
      </c>
      <c r="B24" s="186" t="s">
        <v>251</v>
      </c>
      <c r="C24" s="186" t="s">
        <v>17</v>
      </c>
      <c r="D24" s="186" t="s">
        <v>252</v>
      </c>
      <c r="E24" s="187" t="s">
        <v>18</v>
      </c>
      <c r="F24" s="188">
        <v>1</v>
      </c>
      <c r="G24" s="189">
        <f>'ANEXO 4'!J95</f>
        <v>635.23</v>
      </c>
      <c r="H24" s="190" t="s">
        <v>15</v>
      </c>
      <c r="I24" s="189">
        <f>TRUNC(TRUNC(G24 * J5, 2) + G24, 2)</f>
        <v>826.3</v>
      </c>
      <c r="J24" s="189">
        <f t="shared" si="0"/>
        <v>826.3</v>
      </c>
    </row>
    <row r="25" spans="1:10" s="180" customFormat="1" ht="39" customHeight="1" x14ac:dyDescent="0.2">
      <c r="A25" s="186" t="s">
        <v>320</v>
      </c>
      <c r="B25" s="186" t="s">
        <v>254</v>
      </c>
      <c r="C25" s="186" t="s">
        <v>17</v>
      </c>
      <c r="D25" s="186" t="s">
        <v>255</v>
      </c>
      <c r="E25" s="187" t="s">
        <v>22</v>
      </c>
      <c r="F25" s="188">
        <v>1210</v>
      </c>
      <c r="G25" s="189">
        <f>'ANEXO 4'!J103</f>
        <v>4.3100000000000005</v>
      </c>
      <c r="H25" s="190" t="s">
        <v>15</v>
      </c>
      <c r="I25" s="189">
        <f>TRUNC(TRUNC(G25 * J5, 2) + G25, 2)</f>
        <v>5.6</v>
      </c>
      <c r="J25" s="189">
        <f t="shared" si="0"/>
        <v>6776</v>
      </c>
    </row>
    <row r="26" spans="1:10" s="180" customFormat="1" ht="39" customHeight="1" x14ac:dyDescent="0.2">
      <c r="A26" s="186" t="s">
        <v>321</v>
      </c>
      <c r="B26" s="186" t="s">
        <v>392</v>
      </c>
      <c r="C26" s="186" t="s">
        <v>17</v>
      </c>
      <c r="D26" s="186" t="s">
        <v>393</v>
      </c>
      <c r="E26" s="187" t="s">
        <v>18</v>
      </c>
      <c r="F26" s="188">
        <v>1</v>
      </c>
      <c r="G26" s="189">
        <f>'ANEXO 4'!J110</f>
        <v>57.250000000000007</v>
      </c>
      <c r="H26" s="190" t="s">
        <v>15</v>
      </c>
      <c r="I26" s="189">
        <f>TRUNC(TRUNC(G26 * J5, 2) + G26, 2)</f>
        <v>74.47</v>
      </c>
      <c r="J26" s="189">
        <f t="shared" si="0"/>
        <v>74.47</v>
      </c>
    </row>
    <row r="27" spans="1:10" s="180" customFormat="1" ht="39" customHeight="1" x14ac:dyDescent="0.2">
      <c r="A27" s="186" t="s">
        <v>322</v>
      </c>
      <c r="B27" s="186" t="s">
        <v>390</v>
      </c>
      <c r="C27" s="186" t="s">
        <v>17</v>
      </c>
      <c r="D27" s="186" t="s">
        <v>391</v>
      </c>
      <c r="E27" s="187" t="s">
        <v>18</v>
      </c>
      <c r="F27" s="188">
        <v>1</v>
      </c>
      <c r="G27" s="189">
        <f>'ANEXO 4'!J118</f>
        <v>263.34000000000003</v>
      </c>
      <c r="H27" s="190" t="s">
        <v>15</v>
      </c>
      <c r="I27" s="189">
        <f>TRUNC(TRUNC(G27 * J5, 2) + G27, 2)</f>
        <v>342.55</v>
      </c>
      <c r="J27" s="189">
        <f t="shared" ref="J27" si="4">TRUNC(F27 * I27,2)</f>
        <v>342.55</v>
      </c>
    </row>
    <row r="28" spans="1:10" s="180" customFormat="1" ht="39" customHeight="1" x14ac:dyDescent="0.2">
      <c r="A28" s="186" t="s">
        <v>309</v>
      </c>
      <c r="B28" s="186" t="s">
        <v>388</v>
      </c>
      <c r="C28" s="186" t="s">
        <v>17</v>
      </c>
      <c r="D28" s="186" t="s">
        <v>389</v>
      </c>
      <c r="E28" s="187" t="s">
        <v>18</v>
      </c>
      <c r="F28" s="188">
        <v>1</v>
      </c>
      <c r="G28" s="189">
        <f>'ANEXO 4'!J125</f>
        <v>329.94000000000005</v>
      </c>
      <c r="H28" s="190" t="s">
        <v>15</v>
      </c>
      <c r="I28" s="189">
        <f>TRUNC(TRUNC(G28 * J5, 2) + G28, 2)</f>
        <v>429.18</v>
      </c>
      <c r="J28" s="189">
        <f t="shared" si="0"/>
        <v>429.18</v>
      </c>
    </row>
    <row r="29" spans="1:10" s="180" customFormat="1" ht="39" customHeight="1" x14ac:dyDescent="0.2">
      <c r="A29" s="186" t="s">
        <v>310</v>
      </c>
      <c r="B29" s="186" t="s">
        <v>386</v>
      </c>
      <c r="C29" s="186" t="s">
        <v>17</v>
      </c>
      <c r="D29" s="186" t="s">
        <v>387</v>
      </c>
      <c r="E29" s="187" t="s">
        <v>18</v>
      </c>
      <c r="F29" s="188">
        <v>1</v>
      </c>
      <c r="G29" s="189">
        <f>'ANEXO 4'!J133</f>
        <v>439.64</v>
      </c>
      <c r="H29" s="190" t="s">
        <v>15</v>
      </c>
      <c r="I29" s="189">
        <f>TRUNC(TRUNC(G29 * J5, 2) + G29, 2)</f>
        <v>571.88</v>
      </c>
      <c r="J29" s="189">
        <f t="shared" si="0"/>
        <v>571.88</v>
      </c>
    </row>
    <row r="30" spans="1:10" s="180" customFormat="1" ht="39" customHeight="1" x14ac:dyDescent="0.2">
      <c r="A30" s="186" t="s">
        <v>311</v>
      </c>
      <c r="B30" s="186" t="s">
        <v>258</v>
      </c>
      <c r="C30" s="186" t="s">
        <v>17</v>
      </c>
      <c r="D30" s="186" t="s">
        <v>259</v>
      </c>
      <c r="E30" s="187" t="s">
        <v>18</v>
      </c>
      <c r="F30" s="188">
        <v>4</v>
      </c>
      <c r="G30" s="189">
        <f>'ANEXO 4'!J141</f>
        <v>18.61</v>
      </c>
      <c r="H30" s="190" t="s">
        <v>15</v>
      </c>
      <c r="I30" s="189">
        <f>TRUNC(TRUNC(G30 * J5, 2) + G30, 2)</f>
        <v>24.2</v>
      </c>
      <c r="J30" s="189">
        <f t="shared" si="0"/>
        <v>96.8</v>
      </c>
    </row>
    <row r="31" spans="1:10" s="180" customFormat="1" ht="39" customHeight="1" x14ac:dyDescent="0.2">
      <c r="A31" s="186" t="s">
        <v>312</v>
      </c>
      <c r="B31" s="186" t="s">
        <v>260</v>
      </c>
      <c r="C31" s="186" t="s">
        <v>17</v>
      </c>
      <c r="D31" s="186" t="s">
        <v>261</v>
      </c>
      <c r="E31" s="187" t="s">
        <v>18</v>
      </c>
      <c r="F31" s="188">
        <v>4</v>
      </c>
      <c r="G31" s="189">
        <f>'ANEXO 4'!J148</f>
        <v>495.28</v>
      </c>
      <c r="H31" s="190" t="s">
        <v>15</v>
      </c>
      <c r="I31" s="189">
        <f>TRUNC(TRUNC(G31 * J5, 2) + G31, 2)</f>
        <v>644.26</v>
      </c>
      <c r="J31" s="189">
        <f t="shared" si="0"/>
        <v>2577.04</v>
      </c>
    </row>
    <row r="32" spans="1:10" s="180" customFormat="1" ht="39" customHeight="1" x14ac:dyDescent="0.2">
      <c r="A32" s="186" t="s">
        <v>313</v>
      </c>
      <c r="B32" s="186" t="s">
        <v>379</v>
      </c>
      <c r="C32" s="186" t="s">
        <v>17</v>
      </c>
      <c r="D32" s="186" t="s">
        <v>380</v>
      </c>
      <c r="E32" s="187" t="s">
        <v>18</v>
      </c>
      <c r="F32" s="188">
        <v>2</v>
      </c>
      <c r="G32" s="189">
        <f>'ANEXO 4'!J157</f>
        <v>197.14</v>
      </c>
      <c r="H32" s="190" t="s">
        <v>15</v>
      </c>
      <c r="I32" s="189">
        <f>TRUNC(TRUNC(G32 * J5, 2) + G32, 2)</f>
        <v>256.43</v>
      </c>
      <c r="J32" s="189">
        <f t="shared" si="0"/>
        <v>512.86</v>
      </c>
    </row>
    <row r="33" spans="1:10" s="180" customFormat="1" ht="39" customHeight="1" x14ac:dyDescent="0.2">
      <c r="A33" s="186" t="s">
        <v>314</v>
      </c>
      <c r="B33" s="186" t="s">
        <v>381</v>
      </c>
      <c r="C33" s="186" t="s">
        <v>17</v>
      </c>
      <c r="D33" s="186" t="s">
        <v>382</v>
      </c>
      <c r="E33" s="187" t="s">
        <v>18</v>
      </c>
      <c r="F33" s="188">
        <v>1</v>
      </c>
      <c r="G33" s="189">
        <f>'ANEXO 4'!J164</f>
        <v>224.44</v>
      </c>
      <c r="H33" s="190" t="s">
        <v>15</v>
      </c>
      <c r="I33" s="189">
        <f>TRUNC(TRUNC(G33 * J5, 2) + G33, 2)</f>
        <v>291.95</v>
      </c>
      <c r="J33" s="189">
        <f t="shared" si="0"/>
        <v>291.95</v>
      </c>
    </row>
    <row r="34" spans="1:10" s="180" customFormat="1" ht="39" customHeight="1" x14ac:dyDescent="0.2">
      <c r="A34" s="186" t="s">
        <v>315</v>
      </c>
      <c r="B34" s="186" t="s">
        <v>377</v>
      </c>
      <c r="C34" s="186" t="s">
        <v>17</v>
      </c>
      <c r="D34" s="186" t="s">
        <v>378</v>
      </c>
      <c r="E34" s="187" t="s">
        <v>18</v>
      </c>
      <c r="F34" s="188">
        <v>4</v>
      </c>
      <c r="G34" s="189">
        <f>'ANEXO 4'!J171</f>
        <v>311.72000000000003</v>
      </c>
      <c r="H34" s="190" t="s">
        <v>15</v>
      </c>
      <c r="I34" s="189">
        <f>TRUNC(TRUNC(G34 * J5, 2) + G34, 2)</f>
        <v>405.48</v>
      </c>
      <c r="J34" s="189">
        <f t="shared" si="0"/>
        <v>1621.92</v>
      </c>
    </row>
    <row r="35" spans="1:10" s="180" customFormat="1" ht="39" customHeight="1" x14ac:dyDescent="0.2">
      <c r="A35" s="186" t="s">
        <v>316</v>
      </c>
      <c r="B35" s="186" t="s">
        <v>265</v>
      </c>
      <c r="C35" s="186" t="s">
        <v>17</v>
      </c>
      <c r="D35" s="186" t="s">
        <v>266</v>
      </c>
      <c r="E35" s="187" t="s">
        <v>18</v>
      </c>
      <c r="F35" s="188">
        <v>5</v>
      </c>
      <c r="G35" s="189">
        <f>'ANEXO 4'!J178</f>
        <v>394.85</v>
      </c>
      <c r="H35" s="190" t="s">
        <v>15</v>
      </c>
      <c r="I35" s="189">
        <f>TRUNC(TRUNC(G35 * J5, 2) + G35, 2)</f>
        <v>513.62</v>
      </c>
      <c r="J35" s="189">
        <f t="shared" si="0"/>
        <v>2568.1</v>
      </c>
    </row>
    <row r="36" spans="1:10" s="180" customFormat="1" ht="39" customHeight="1" x14ac:dyDescent="0.2">
      <c r="A36" s="186" t="s">
        <v>317</v>
      </c>
      <c r="B36" s="186" t="s">
        <v>271</v>
      </c>
      <c r="C36" s="186" t="s">
        <v>17</v>
      </c>
      <c r="D36" s="186" t="s">
        <v>272</v>
      </c>
      <c r="E36" s="187" t="s">
        <v>18</v>
      </c>
      <c r="F36" s="188">
        <v>12</v>
      </c>
      <c r="G36" s="189">
        <f>'ANEXO 4'!J185</f>
        <v>3.44</v>
      </c>
      <c r="H36" s="190" t="s">
        <v>15</v>
      </c>
      <c r="I36" s="189">
        <f>TRUNC(TRUNC(G36 * J5, 2) + G36, 2)</f>
        <v>4.47</v>
      </c>
      <c r="J36" s="189">
        <f t="shared" si="0"/>
        <v>53.64</v>
      </c>
    </row>
    <row r="37" spans="1:10" s="180" customFormat="1" ht="39" customHeight="1" x14ac:dyDescent="0.2">
      <c r="A37" s="186" t="s">
        <v>318</v>
      </c>
      <c r="B37" s="186" t="s">
        <v>268</v>
      </c>
      <c r="C37" s="186" t="s">
        <v>17</v>
      </c>
      <c r="D37" s="186" t="s">
        <v>269</v>
      </c>
      <c r="E37" s="187" t="s">
        <v>18</v>
      </c>
      <c r="F37" s="188">
        <v>4</v>
      </c>
      <c r="G37" s="189">
        <f>'ANEXO 4'!J192</f>
        <v>6.9099999999999993</v>
      </c>
      <c r="H37" s="190" t="s">
        <v>15</v>
      </c>
      <c r="I37" s="189">
        <f>TRUNC(TRUNC(G37 * J5, 2) + G37, 2)</f>
        <v>8.98</v>
      </c>
      <c r="J37" s="189">
        <f t="shared" si="0"/>
        <v>35.92</v>
      </c>
    </row>
    <row r="38" spans="1:10" s="180" customFormat="1" ht="39" customHeight="1" x14ac:dyDescent="0.2">
      <c r="A38" s="186" t="s">
        <v>319</v>
      </c>
      <c r="B38" s="186" t="s">
        <v>274</v>
      </c>
      <c r="C38" s="186" t="s">
        <v>17</v>
      </c>
      <c r="D38" s="186" t="s">
        <v>275</v>
      </c>
      <c r="E38" s="187" t="s">
        <v>18</v>
      </c>
      <c r="F38" s="188">
        <v>2</v>
      </c>
      <c r="G38" s="189">
        <f>'ANEXO 4'!J199</f>
        <v>31.13</v>
      </c>
      <c r="H38" s="190" t="s">
        <v>15</v>
      </c>
      <c r="I38" s="189">
        <f>TRUNC(TRUNC(G38 * J5, 2) + G38, 2)</f>
        <v>40.49</v>
      </c>
      <c r="J38" s="189">
        <f>TRUNC(F38 * I38,2)</f>
        <v>80.98</v>
      </c>
    </row>
    <row r="39" spans="1:10" s="180" customFormat="1" ht="39" customHeight="1" x14ac:dyDescent="0.2">
      <c r="A39" s="186" t="s">
        <v>358</v>
      </c>
      <c r="B39" s="186" t="s">
        <v>277</v>
      </c>
      <c r="C39" s="186" t="s">
        <v>17</v>
      </c>
      <c r="D39" s="186" t="s">
        <v>278</v>
      </c>
      <c r="E39" s="187" t="s">
        <v>18</v>
      </c>
      <c r="F39" s="188">
        <v>84</v>
      </c>
      <c r="G39" s="189">
        <f>'ANEXO 4'!J204</f>
        <v>75.290000000000006</v>
      </c>
      <c r="H39" s="190"/>
      <c r="I39" s="189">
        <f>TRUNC(TRUNC(G39 * J5, 2) + G39, 2)</f>
        <v>97.93</v>
      </c>
      <c r="J39" s="189">
        <f>TRUNC(F39 * I39,2)</f>
        <v>8226.1200000000008</v>
      </c>
    </row>
    <row r="40" spans="1:10" s="180" customFormat="1" ht="39" customHeight="1" x14ac:dyDescent="0.2">
      <c r="A40" s="186" t="s">
        <v>359</v>
      </c>
      <c r="B40" s="186" t="s">
        <v>280</v>
      </c>
      <c r="C40" s="186" t="s">
        <v>17</v>
      </c>
      <c r="D40" s="186" t="s">
        <v>281</v>
      </c>
      <c r="E40" s="187" t="s">
        <v>18</v>
      </c>
      <c r="F40" s="188">
        <v>36</v>
      </c>
      <c r="G40" s="189">
        <f>'ANEXO 4'!J210</f>
        <v>106.85</v>
      </c>
      <c r="H40" s="190"/>
      <c r="I40" s="189">
        <f>TRUNC(TRUNC(G40 * J5, 2) + G40, 2)</f>
        <v>138.99</v>
      </c>
      <c r="J40" s="189">
        <f t="shared" ref="J40:J41" si="5">TRUNC(F40 * I40,2)</f>
        <v>5003.6400000000003</v>
      </c>
    </row>
    <row r="41" spans="1:10" s="180" customFormat="1" ht="39" customHeight="1" x14ac:dyDescent="0.2">
      <c r="A41" s="186" t="s">
        <v>360</v>
      </c>
      <c r="B41" s="186" t="s">
        <v>361</v>
      </c>
      <c r="C41" s="186" t="s">
        <v>17</v>
      </c>
      <c r="D41" s="186" t="s">
        <v>362</v>
      </c>
      <c r="E41" s="187" t="s">
        <v>18</v>
      </c>
      <c r="F41" s="188">
        <v>508</v>
      </c>
      <c r="G41" s="189">
        <f>'ANEXO 4'!J216</f>
        <v>3.0600000000000005</v>
      </c>
      <c r="H41" s="190"/>
      <c r="I41" s="189">
        <f>TRUNC(TRUNC(G41 * J5, 2) + G41, 2)</f>
        <v>3.98</v>
      </c>
      <c r="J41" s="189">
        <f t="shared" si="5"/>
        <v>2021.84</v>
      </c>
    </row>
    <row r="42" spans="1:10" s="180" customFormat="1" ht="39" customHeight="1" x14ac:dyDescent="0.2">
      <c r="A42" s="181" t="s">
        <v>396</v>
      </c>
      <c r="B42" s="181" t="s">
        <v>14</v>
      </c>
      <c r="C42" s="181"/>
      <c r="D42" s="181" t="s">
        <v>397</v>
      </c>
      <c r="E42" s="182"/>
      <c r="F42" s="183">
        <v>1</v>
      </c>
      <c r="G42" s="183"/>
      <c r="H42" s="184"/>
      <c r="I42" s="185"/>
      <c r="J42" s="185">
        <f>J43</f>
        <v>10564.4</v>
      </c>
    </row>
    <row r="43" spans="1:10" s="180" customFormat="1" ht="39" customHeight="1" x14ac:dyDescent="0.2">
      <c r="A43" s="186" t="s">
        <v>370</v>
      </c>
      <c r="B43" s="186" t="s">
        <v>371</v>
      </c>
      <c r="C43" s="186" t="s">
        <v>50</v>
      </c>
      <c r="D43" s="186" t="s">
        <v>372</v>
      </c>
      <c r="E43" s="187" t="s">
        <v>43</v>
      </c>
      <c r="F43" s="188">
        <v>40</v>
      </c>
      <c r="G43" s="189">
        <f>'ANEXO 4'!J224</f>
        <v>203.04</v>
      </c>
      <c r="H43" s="190"/>
      <c r="I43" s="189">
        <f>TRUNC(TRUNC(G43 * J5, 2) + G43, 2)</f>
        <v>264.11</v>
      </c>
      <c r="J43" s="189">
        <f>TRUNC(F43 * I43,2)</f>
        <v>10564.4</v>
      </c>
    </row>
    <row r="44" spans="1:10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</row>
    <row r="45" spans="1:10" x14ac:dyDescent="0.2">
      <c r="A45" s="191"/>
      <c r="B45" s="191"/>
      <c r="C45" s="191"/>
      <c r="D45" s="132"/>
      <c r="E45" s="133"/>
      <c r="F45" s="133"/>
      <c r="G45" s="198" t="s">
        <v>31</v>
      </c>
      <c r="H45" s="199"/>
      <c r="I45" s="200">
        <f>SUMPRODUCT(F8:F43,G8:G43)</f>
        <v>300926.45999999996</v>
      </c>
      <c r="J45" s="199"/>
    </row>
    <row r="46" spans="1:10" x14ac:dyDescent="0.2">
      <c r="A46" s="191"/>
      <c r="B46" s="191"/>
      <c r="C46" s="191"/>
      <c r="D46" s="132"/>
      <c r="E46" s="133"/>
      <c r="F46" s="133"/>
      <c r="G46" s="198" t="s">
        <v>32</v>
      </c>
      <c r="H46" s="199"/>
      <c r="I46" s="200">
        <f>I47-I45</f>
        <v>50789.010000000068</v>
      </c>
      <c r="J46" s="199"/>
    </row>
    <row r="47" spans="1:10" x14ac:dyDescent="0.2">
      <c r="A47" s="191"/>
      <c r="B47" s="191"/>
      <c r="C47" s="191"/>
      <c r="D47" s="132"/>
      <c r="E47" s="133"/>
      <c r="F47" s="133"/>
      <c r="G47" s="192" t="s">
        <v>33</v>
      </c>
      <c r="H47" s="191"/>
      <c r="I47" s="193">
        <f>J4</f>
        <v>351715.47000000003</v>
      </c>
      <c r="J47" s="191"/>
    </row>
    <row r="48" spans="1:10" ht="60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18" customHeight="1" x14ac:dyDescent="0.2">
      <c r="A49" s="194" t="s">
        <v>206</v>
      </c>
      <c r="B49" s="194"/>
      <c r="C49" s="194"/>
      <c r="D49" s="194"/>
      <c r="E49" s="194"/>
      <c r="F49" s="194"/>
      <c r="G49" s="194"/>
      <c r="H49" s="194"/>
      <c r="I49" s="194"/>
      <c r="J49" s="194"/>
    </row>
    <row r="50" spans="1:10" ht="30" customHeight="1" x14ac:dyDescent="0.2">
      <c r="A50" s="195" t="s">
        <v>207</v>
      </c>
      <c r="B50" s="195"/>
      <c r="C50" s="195"/>
      <c r="D50" s="195"/>
      <c r="E50" s="195"/>
      <c r="F50" s="195"/>
      <c r="G50" s="195"/>
      <c r="H50" s="195"/>
      <c r="I50" s="195"/>
      <c r="J50" s="195"/>
    </row>
    <row r="52" spans="1:10" ht="24" customHeight="1" x14ac:dyDescent="0.25">
      <c r="A52" s="91" t="s">
        <v>193</v>
      </c>
    </row>
    <row r="53" spans="1:10" ht="26.25" customHeight="1" x14ac:dyDescent="0.2">
      <c r="A53" s="114">
        <v>1</v>
      </c>
      <c r="B53" s="115" t="s">
        <v>208</v>
      </c>
    </row>
    <row r="54" spans="1:10" ht="22.5" customHeight="1" x14ac:dyDescent="0.2">
      <c r="A54" s="135">
        <v>2</v>
      </c>
      <c r="B54" s="115" t="s">
        <v>291</v>
      </c>
    </row>
    <row r="55" spans="1:10" ht="24" customHeight="1" x14ac:dyDescent="0.2">
      <c r="A55" s="135"/>
      <c r="B55" s="115"/>
    </row>
  </sheetData>
  <mergeCells count="18">
    <mergeCell ref="E1:F1"/>
    <mergeCell ref="G1:H1"/>
    <mergeCell ref="I1:J1"/>
    <mergeCell ref="E2:F2"/>
    <mergeCell ref="G2:H2"/>
    <mergeCell ref="I2:J2"/>
    <mergeCell ref="A3:J3"/>
    <mergeCell ref="A45:C45"/>
    <mergeCell ref="G45:H45"/>
    <mergeCell ref="I45:J45"/>
    <mergeCell ref="A46:C46"/>
    <mergeCell ref="G46:H46"/>
    <mergeCell ref="I46:J46"/>
    <mergeCell ref="A47:C47"/>
    <mergeCell ref="G47:H47"/>
    <mergeCell ref="I47:J47"/>
    <mergeCell ref="A49:J49"/>
    <mergeCell ref="A50:J50"/>
  </mergeCells>
  <pageMargins left="0.5" right="0.5" top="1" bottom="1" header="0.5" footer="0.5"/>
  <pageSetup paperSize="9" scale="72" fitToHeight="0" orientation="landscape" horizontalDpi="4294967295" verticalDpi="4294967295" r:id="rId1"/>
  <headerFooter>
    <oddHeader>&amp;L &amp;CJUSTIÇA FEDERAL DE PRIMEIRO GRAU
Seção Judiciária do Espírito Santo &amp;R</oddHeader>
    <oddFooter>&amp;L &amp;C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J47"/>
  <sheetViews>
    <sheetView topLeftCell="A22" workbookViewId="0">
      <selection activeCell="K1" sqref="K1"/>
    </sheetView>
  </sheetViews>
  <sheetFormatPr defaultRowHeight="14.25" x14ac:dyDescent="0.2"/>
  <cols>
    <col min="1" max="1" width="41.75" customWidth="1"/>
    <col min="2" max="3" width="8.5" customWidth="1"/>
    <col min="4" max="4" width="9.5" customWidth="1"/>
    <col min="5" max="5" width="8.5" customWidth="1"/>
    <col min="6" max="6" width="28.875" customWidth="1"/>
    <col min="7" max="9" width="8.5" customWidth="1"/>
    <col min="10" max="10" width="0" hidden="1" customWidth="1"/>
  </cols>
  <sheetData>
    <row r="1" spans="1:10" ht="119.25" customHeight="1" x14ac:dyDescent="0.2">
      <c r="A1" s="18"/>
      <c r="B1" s="228" t="s">
        <v>60</v>
      </c>
      <c r="C1" s="229"/>
      <c r="D1" s="229"/>
      <c r="E1" s="229"/>
      <c r="F1" s="229"/>
      <c r="G1" s="229"/>
      <c r="H1" s="229"/>
      <c r="I1" s="229"/>
      <c r="J1" s="19"/>
    </row>
    <row r="2" spans="1:10" ht="69" customHeight="1" x14ac:dyDescent="0.2">
      <c r="A2" s="230" t="s">
        <v>400</v>
      </c>
      <c r="B2" s="231"/>
      <c r="C2" s="231"/>
      <c r="D2" s="231"/>
      <c r="E2" s="231"/>
      <c r="F2" s="231"/>
      <c r="G2" s="231"/>
      <c r="H2" s="231"/>
      <c r="I2" s="231"/>
      <c r="J2" s="19"/>
    </row>
    <row r="3" spans="1:10" x14ac:dyDescent="0.2">
      <c r="A3" s="232"/>
      <c r="B3" s="232"/>
      <c r="C3" s="232"/>
      <c r="D3" s="232"/>
      <c r="E3" s="232"/>
      <c r="F3" s="232"/>
      <c r="G3" s="232"/>
      <c r="H3" s="232"/>
      <c r="I3" s="232"/>
      <c r="J3" s="19"/>
    </row>
    <row r="4" spans="1:10" x14ac:dyDescent="0.2">
      <c r="A4" s="20" t="s">
        <v>61</v>
      </c>
      <c r="B4" s="233" t="s">
        <v>61</v>
      </c>
      <c r="C4" s="234"/>
      <c r="D4" s="234"/>
      <c r="E4" s="234"/>
      <c r="F4" s="235" t="s">
        <v>62</v>
      </c>
      <c r="G4" s="236"/>
      <c r="H4" s="236"/>
      <c r="I4" s="237"/>
      <c r="J4" s="19"/>
    </row>
    <row r="5" spans="1:10" ht="24.75" customHeight="1" x14ac:dyDescent="0.2">
      <c r="A5" s="21" t="s">
        <v>63</v>
      </c>
      <c r="B5" s="235" t="s">
        <v>64</v>
      </c>
      <c r="C5" s="236"/>
      <c r="D5" s="236"/>
      <c r="E5" s="236"/>
      <c r="F5" s="235" t="s">
        <v>65</v>
      </c>
      <c r="G5" s="236"/>
      <c r="H5" s="236"/>
      <c r="I5" s="237"/>
      <c r="J5" s="22"/>
    </row>
    <row r="6" spans="1:10" ht="14.25" customHeight="1" x14ac:dyDescent="0.2">
      <c r="A6" s="21" t="s">
        <v>66</v>
      </c>
      <c r="B6" s="235" t="s">
        <v>67</v>
      </c>
      <c r="C6" s="236"/>
      <c r="D6" s="236"/>
      <c r="E6" s="236"/>
      <c r="F6" s="235" t="s">
        <v>68</v>
      </c>
      <c r="G6" s="236"/>
      <c r="H6" s="236"/>
      <c r="I6" s="237"/>
      <c r="J6" s="19"/>
    </row>
    <row r="7" spans="1:10" ht="25.5" customHeight="1" x14ac:dyDescent="0.2">
      <c r="A7" s="21" t="s">
        <v>69</v>
      </c>
      <c r="B7" s="235" t="s">
        <v>70</v>
      </c>
      <c r="C7" s="236"/>
      <c r="D7" s="236"/>
      <c r="E7" s="236"/>
      <c r="F7" s="235" t="s">
        <v>71</v>
      </c>
      <c r="G7" s="236"/>
      <c r="H7" s="236"/>
      <c r="I7" s="237"/>
      <c r="J7" s="19"/>
    </row>
    <row r="8" spans="1:10" ht="14.25" customHeight="1" x14ac:dyDescent="0.2">
      <c r="A8" s="238" t="s">
        <v>72</v>
      </c>
      <c r="B8" s="239"/>
      <c r="C8" s="239"/>
      <c r="D8" s="239"/>
      <c r="E8" s="239"/>
      <c r="F8" s="239"/>
      <c r="G8" s="239"/>
      <c r="H8" s="239"/>
      <c r="I8" s="240"/>
      <c r="J8" s="23"/>
    </row>
    <row r="9" spans="1:10" x14ac:dyDescent="0.2">
      <c r="A9" s="227"/>
      <c r="B9" s="227"/>
      <c r="C9" s="227"/>
      <c r="D9" s="227"/>
      <c r="E9" s="227"/>
      <c r="F9" s="227"/>
      <c r="G9" s="227"/>
      <c r="H9" s="227"/>
      <c r="I9" s="227"/>
      <c r="J9" s="19"/>
    </row>
    <row r="10" spans="1:10" ht="14.25" customHeight="1" x14ac:dyDescent="0.2">
      <c r="A10" s="216" t="s">
        <v>73</v>
      </c>
      <c r="B10" s="216"/>
      <c r="C10" s="216"/>
      <c r="D10" s="216"/>
      <c r="E10" s="216"/>
      <c r="F10" s="216"/>
      <c r="G10" s="216"/>
      <c r="H10" s="216"/>
      <c r="I10" s="216"/>
      <c r="J10" s="19"/>
    </row>
    <row r="11" spans="1:10" ht="14.25" customHeight="1" x14ac:dyDescent="0.2">
      <c r="A11" s="216"/>
      <c r="B11" s="216"/>
      <c r="C11" s="216"/>
      <c r="D11" s="216"/>
      <c r="E11" s="216"/>
      <c r="F11" s="216"/>
      <c r="G11" s="216"/>
      <c r="H11" s="216"/>
      <c r="I11" s="216"/>
      <c r="J11" s="19"/>
    </row>
    <row r="12" spans="1:10" ht="15.75" x14ac:dyDescent="0.2">
      <c r="A12" s="225"/>
      <c r="B12" s="225"/>
      <c r="C12" s="225"/>
      <c r="D12" s="225"/>
      <c r="E12" s="225"/>
      <c r="F12" s="225"/>
      <c r="G12" s="225"/>
      <c r="H12" s="225"/>
      <c r="I12" s="225"/>
      <c r="J12" s="19"/>
    </row>
    <row r="13" spans="1:10" ht="15.75" x14ac:dyDescent="0.25">
      <c r="A13" s="24" t="s">
        <v>74</v>
      </c>
      <c r="B13" s="226" t="s">
        <v>75</v>
      </c>
      <c r="C13" s="226"/>
      <c r="D13" s="226" t="s">
        <v>76</v>
      </c>
      <c r="E13" s="226"/>
      <c r="F13" s="226" t="s">
        <v>77</v>
      </c>
      <c r="G13" s="226"/>
      <c r="H13" s="226" t="s">
        <v>78</v>
      </c>
      <c r="I13" s="226"/>
      <c r="J13" s="25"/>
    </row>
    <row r="14" spans="1:10" x14ac:dyDescent="0.2">
      <c r="A14" s="26" t="s">
        <v>79</v>
      </c>
      <c r="B14" s="27" t="s">
        <v>80</v>
      </c>
      <c r="C14" s="27" t="s">
        <v>81</v>
      </c>
      <c r="D14" s="27" t="s">
        <v>80</v>
      </c>
      <c r="E14" s="27" t="s">
        <v>81</v>
      </c>
      <c r="F14" s="27" t="s">
        <v>80</v>
      </c>
      <c r="G14" s="27" t="s">
        <v>81</v>
      </c>
      <c r="H14" s="27" t="s">
        <v>80</v>
      </c>
      <c r="I14" s="27" t="s">
        <v>81</v>
      </c>
      <c r="J14" s="19"/>
    </row>
    <row r="15" spans="1:10" x14ac:dyDescent="0.2">
      <c r="A15" s="28" t="s">
        <v>82</v>
      </c>
      <c r="B15" s="29">
        <v>0.03</v>
      </c>
      <c r="C15" s="29">
        <v>6.1600000000000002E-2</v>
      </c>
      <c r="D15" s="29">
        <v>5.5E-2</v>
      </c>
      <c r="E15" s="29">
        <v>8.9599999999999999E-2</v>
      </c>
      <c r="F15" s="29">
        <v>0.04</v>
      </c>
      <c r="G15" s="29">
        <v>7.3999999999999996E-2</v>
      </c>
      <c r="H15" s="30">
        <v>0.04</v>
      </c>
      <c r="I15" s="30">
        <v>7.3999999999999996E-2</v>
      </c>
      <c r="J15" s="19"/>
    </row>
    <row r="16" spans="1:10" x14ac:dyDescent="0.2">
      <c r="A16" s="26" t="s">
        <v>83</v>
      </c>
      <c r="B16" s="219">
        <v>5.8999999999999999E-3</v>
      </c>
      <c r="C16" s="219"/>
      <c r="D16" s="219">
        <v>1.3899999999999999E-2</v>
      </c>
      <c r="E16" s="219"/>
      <c r="F16" s="219">
        <v>1.23E-2</v>
      </c>
      <c r="G16" s="219"/>
      <c r="H16" s="220">
        <v>1.23E-2</v>
      </c>
      <c r="I16" s="224"/>
      <c r="J16" s="19"/>
    </row>
    <row r="17" spans="1:10" x14ac:dyDescent="0.2">
      <c r="A17" s="26" t="s">
        <v>84</v>
      </c>
      <c r="B17" s="219">
        <v>8.0000000000000002E-3</v>
      </c>
      <c r="C17" s="219"/>
      <c r="D17" s="219">
        <v>0.01</v>
      </c>
      <c r="E17" s="219"/>
      <c r="F17" s="219">
        <v>8.0000000000000002E-3</v>
      </c>
      <c r="G17" s="219"/>
      <c r="H17" s="220">
        <v>8.0000000000000002E-3</v>
      </c>
      <c r="I17" s="224"/>
      <c r="J17" s="19"/>
    </row>
    <row r="18" spans="1:10" x14ac:dyDescent="0.2">
      <c r="A18" s="31" t="s">
        <v>85</v>
      </c>
      <c r="B18" s="219">
        <v>9.7000000000000003E-3</v>
      </c>
      <c r="C18" s="219"/>
      <c r="D18" s="219">
        <v>1.2699999999999999E-2</v>
      </c>
      <c r="E18" s="219"/>
      <c r="F18" s="219">
        <v>1.2699999999999999E-2</v>
      </c>
      <c r="G18" s="219"/>
      <c r="H18" s="220">
        <v>1.2699999999999999E-2</v>
      </c>
      <c r="I18" s="220"/>
      <c r="J18" s="19"/>
    </row>
    <row r="19" spans="1:10" x14ac:dyDescent="0.2">
      <c r="A19" s="32" t="s">
        <v>86</v>
      </c>
      <c r="B19" s="221">
        <v>4.65E-2</v>
      </c>
      <c r="C19" s="221"/>
      <c r="D19" s="221">
        <v>8.6499999999999994E-2</v>
      </c>
      <c r="E19" s="221"/>
      <c r="F19" s="221">
        <v>5.3999999999999999E-2</v>
      </c>
      <c r="G19" s="221"/>
      <c r="H19" s="222">
        <f>SUM(H20:I23)</f>
        <v>0.11349999999999999</v>
      </c>
      <c r="I19" s="223"/>
      <c r="J19" s="19"/>
    </row>
    <row r="20" spans="1:10" x14ac:dyDescent="0.2">
      <c r="A20" s="33" t="s">
        <v>87</v>
      </c>
      <c r="B20" s="219">
        <v>0.01</v>
      </c>
      <c r="C20" s="219"/>
      <c r="D20" s="219">
        <v>0.05</v>
      </c>
      <c r="E20" s="219"/>
      <c r="F20" s="219">
        <v>0.03</v>
      </c>
      <c r="G20" s="219"/>
      <c r="H20" s="220">
        <v>0.05</v>
      </c>
      <c r="I20" s="220"/>
      <c r="J20" s="19"/>
    </row>
    <row r="21" spans="1:10" x14ac:dyDescent="0.2">
      <c r="A21" s="33" t="s">
        <v>88</v>
      </c>
      <c r="B21" s="219">
        <v>6.4999999999999997E-3</v>
      </c>
      <c r="C21" s="219"/>
      <c r="D21" s="219">
        <v>6.4999999999999997E-3</v>
      </c>
      <c r="E21" s="219"/>
      <c r="F21" s="219">
        <v>6.4999999999999997E-3</v>
      </c>
      <c r="G21" s="219"/>
      <c r="H21" s="220">
        <v>6.4999999999999997E-3</v>
      </c>
      <c r="I21" s="220"/>
      <c r="J21" s="19"/>
    </row>
    <row r="22" spans="1:10" x14ac:dyDescent="0.2">
      <c r="A22" s="33" t="s">
        <v>89</v>
      </c>
      <c r="B22" s="219">
        <v>0.03</v>
      </c>
      <c r="C22" s="219"/>
      <c r="D22" s="219">
        <v>0.03</v>
      </c>
      <c r="E22" s="219"/>
      <c r="F22" s="219">
        <v>0.03</v>
      </c>
      <c r="G22" s="219"/>
      <c r="H22" s="220">
        <v>0.03</v>
      </c>
      <c r="I22" s="220"/>
      <c r="J22" s="19"/>
    </row>
    <row r="23" spans="1:10" x14ac:dyDescent="0.2">
      <c r="A23" s="33" t="s">
        <v>90</v>
      </c>
      <c r="B23" s="219"/>
      <c r="C23" s="219"/>
      <c r="D23" s="219"/>
      <c r="E23" s="219"/>
      <c r="F23" s="219"/>
      <c r="G23" s="219"/>
      <c r="H23" s="220">
        <v>2.7E-2</v>
      </c>
      <c r="I23" s="220"/>
      <c r="J23" s="19"/>
    </row>
    <row r="24" spans="1:10" ht="15" x14ac:dyDescent="0.2">
      <c r="A24" s="34"/>
      <c r="B24" s="35"/>
      <c r="C24" s="35"/>
      <c r="D24" s="35"/>
      <c r="E24" s="35"/>
      <c r="F24" s="35"/>
      <c r="G24" s="35"/>
      <c r="H24" s="36"/>
      <c r="I24" s="36"/>
      <c r="J24" s="19"/>
    </row>
    <row r="25" spans="1:10" ht="26.25" customHeight="1" x14ac:dyDescent="0.2">
      <c r="A25" s="211" t="s">
        <v>91</v>
      </c>
      <c r="B25" s="212"/>
      <c r="C25" s="212"/>
      <c r="D25" s="212"/>
      <c r="E25" s="212"/>
      <c r="F25" s="212"/>
      <c r="G25" s="213"/>
      <c r="H25" s="214">
        <f>TRUNC((((1+H29+H30+H31)*(1+H32)*(1+H33))/(1-H34))-1,4)</f>
        <v>0.30080000000000001</v>
      </c>
      <c r="I25" s="214"/>
      <c r="J25" s="37">
        <f>H25</f>
        <v>0.30080000000000001</v>
      </c>
    </row>
    <row r="26" spans="1:10" x14ac:dyDescent="0.2">
      <c r="A26" s="215"/>
      <c r="B26" s="215"/>
      <c r="C26" s="215"/>
      <c r="D26" s="215"/>
      <c r="E26" s="215"/>
      <c r="F26" s="215"/>
      <c r="G26" s="215"/>
      <c r="H26" s="215"/>
      <c r="I26" s="215"/>
      <c r="J26" s="19"/>
    </row>
    <row r="27" spans="1:10" ht="15.75" x14ac:dyDescent="0.2">
      <c r="A27" s="216" t="s">
        <v>92</v>
      </c>
      <c r="B27" s="216"/>
      <c r="C27" s="216"/>
      <c r="D27" s="216"/>
      <c r="E27" s="216"/>
      <c r="F27" s="216"/>
      <c r="G27" s="216"/>
      <c r="H27" s="216"/>
      <c r="I27" s="216"/>
      <c r="J27" s="19"/>
    </row>
    <row r="28" spans="1:10" x14ac:dyDescent="0.2">
      <c r="A28" s="217" t="s">
        <v>93</v>
      </c>
      <c r="B28" s="217"/>
      <c r="C28" s="217"/>
      <c r="D28" s="217"/>
      <c r="E28" s="217"/>
      <c r="F28" s="217"/>
      <c r="G28" s="217"/>
      <c r="H28" s="218" t="s">
        <v>78</v>
      </c>
      <c r="I28" s="218"/>
      <c r="J28" s="19"/>
    </row>
    <row r="29" spans="1:10" ht="14.25" customHeight="1" x14ac:dyDescent="0.2">
      <c r="A29" s="208" t="s">
        <v>64</v>
      </c>
      <c r="B29" s="208"/>
      <c r="C29" s="208"/>
      <c r="D29" s="208"/>
      <c r="E29" s="208"/>
      <c r="F29" s="208"/>
      <c r="G29" s="208"/>
      <c r="H29" s="209">
        <f>H15</f>
        <v>0.04</v>
      </c>
      <c r="I29" s="209"/>
      <c r="J29" s="19"/>
    </row>
    <row r="30" spans="1:10" x14ac:dyDescent="0.2">
      <c r="A30" s="210" t="s">
        <v>94</v>
      </c>
      <c r="B30" s="210"/>
      <c r="C30" s="210"/>
      <c r="D30" s="210"/>
      <c r="E30" s="210"/>
      <c r="F30" s="210"/>
      <c r="G30" s="210"/>
      <c r="H30" s="209">
        <f>H17</f>
        <v>8.0000000000000002E-3</v>
      </c>
      <c r="I30" s="209"/>
      <c r="J30" s="19"/>
    </row>
    <row r="31" spans="1:10" x14ac:dyDescent="0.2">
      <c r="A31" s="210" t="s">
        <v>70</v>
      </c>
      <c r="B31" s="210"/>
      <c r="C31" s="210"/>
      <c r="D31" s="210"/>
      <c r="E31" s="210"/>
      <c r="F31" s="210"/>
      <c r="G31" s="210"/>
      <c r="H31" s="209">
        <f>H18</f>
        <v>1.2699999999999999E-2</v>
      </c>
      <c r="I31" s="209"/>
      <c r="J31" s="19"/>
    </row>
    <row r="32" spans="1:10" x14ac:dyDescent="0.2">
      <c r="A32" s="208" t="s">
        <v>65</v>
      </c>
      <c r="B32" s="208"/>
      <c r="C32" s="208"/>
      <c r="D32" s="208"/>
      <c r="E32" s="208"/>
      <c r="F32" s="208"/>
      <c r="G32" s="208"/>
      <c r="H32" s="209">
        <f>H16</f>
        <v>1.23E-2</v>
      </c>
      <c r="I32" s="209"/>
      <c r="J32" s="19"/>
    </row>
    <row r="33" spans="1:10" x14ac:dyDescent="0.2">
      <c r="A33" s="210" t="s">
        <v>68</v>
      </c>
      <c r="B33" s="210"/>
      <c r="C33" s="210"/>
      <c r="D33" s="210"/>
      <c r="E33" s="210"/>
      <c r="F33" s="210"/>
      <c r="G33" s="210"/>
      <c r="H33" s="209">
        <f>I15</f>
        <v>7.3999999999999996E-2</v>
      </c>
      <c r="I33" s="209"/>
      <c r="J33" s="19"/>
    </row>
    <row r="34" spans="1:10" x14ac:dyDescent="0.2">
      <c r="A34" s="208" t="s">
        <v>71</v>
      </c>
      <c r="B34" s="208"/>
      <c r="C34" s="208"/>
      <c r="D34" s="208"/>
      <c r="E34" s="208"/>
      <c r="F34" s="208"/>
      <c r="G34" s="208"/>
      <c r="H34" s="209">
        <f>H19</f>
        <v>0.11349999999999999</v>
      </c>
      <c r="I34" s="209"/>
      <c r="J34" s="19"/>
    </row>
    <row r="35" spans="1:10" x14ac:dyDescent="0.2">
      <c r="A35" s="205"/>
      <c r="B35" s="205"/>
      <c r="C35" s="205"/>
      <c r="D35" s="205"/>
      <c r="E35" s="205"/>
      <c r="F35" s="205"/>
      <c r="G35" s="205"/>
      <c r="H35" s="205"/>
      <c r="I35" s="205"/>
      <c r="J35" s="19"/>
    </row>
    <row r="36" spans="1:10" ht="15" customHeight="1" x14ac:dyDescent="0.2">
      <c r="A36" s="206" t="s">
        <v>95</v>
      </c>
      <c r="B36" s="206"/>
      <c r="C36" s="206"/>
      <c r="D36" s="206"/>
      <c r="E36" s="206"/>
      <c r="F36" s="206"/>
      <c r="G36" s="206"/>
      <c r="H36" s="206"/>
      <c r="I36" s="206"/>
      <c r="J36" s="19"/>
    </row>
    <row r="37" spans="1:10" ht="1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19"/>
    </row>
    <row r="38" spans="1:10" ht="15" customHeight="1" x14ac:dyDescent="0.2">
      <c r="A38" s="39" t="s">
        <v>96</v>
      </c>
      <c r="B38" s="38"/>
      <c r="C38" s="38"/>
      <c r="D38" s="38"/>
      <c r="E38" s="38"/>
      <c r="F38" s="38"/>
      <c r="G38" s="38"/>
      <c r="H38" s="38"/>
      <c r="I38" s="38"/>
      <c r="J38" s="19"/>
    </row>
    <row r="39" spans="1:10" ht="30.75" customHeight="1" x14ac:dyDescent="0.2">
      <c r="A39" s="207" t="s">
        <v>97</v>
      </c>
      <c r="B39" s="207"/>
      <c r="C39" s="207"/>
      <c r="D39" s="207"/>
      <c r="E39" s="207"/>
      <c r="F39" s="207"/>
      <c r="G39" s="207"/>
      <c r="H39" s="207"/>
      <c r="I39" s="207"/>
      <c r="J39" s="207"/>
    </row>
    <row r="40" spans="1:10" ht="51" customHeight="1" x14ac:dyDescent="0.2">
      <c r="A40" s="207" t="s">
        <v>403</v>
      </c>
      <c r="B40" s="207"/>
      <c r="C40" s="207"/>
      <c r="D40" s="207"/>
      <c r="E40" s="207"/>
      <c r="F40" s="207"/>
      <c r="G40" s="207"/>
      <c r="H40" s="207"/>
      <c r="I40" s="38"/>
      <c r="J40" s="19"/>
    </row>
    <row r="41" spans="1:10" ht="33" customHeight="1" x14ac:dyDescent="0.2">
      <c r="A41" s="207" t="s">
        <v>216</v>
      </c>
      <c r="B41" s="207"/>
      <c r="C41" s="207"/>
      <c r="D41" s="207"/>
      <c r="E41" s="207"/>
      <c r="F41" s="207"/>
      <c r="G41" s="207"/>
      <c r="H41" s="207"/>
      <c r="I41" s="207"/>
      <c r="J41" s="207"/>
    </row>
    <row r="42" spans="1:10" ht="32.25" customHeight="1" x14ac:dyDescent="0.2">
      <c r="A42" s="202" t="s">
        <v>98</v>
      </c>
      <c r="B42" s="202"/>
      <c r="C42" s="202"/>
      <c r="D42" s="202"/>
      <c r="E42" s="40"/>
      <c r="F42" s="42"/>
      <c r="G42" s="42"/>
      <c r="H42" s="42"/>
      <c r="I42" s="42"/>
      <c r="J42" s="42"/>
    </row>
    <row r="43" spans="1:10" ht="23.25" customHeight="1" x14ac:dyDescent="0.2">
      <c r="A43" s="202" t="s">
        <v>99</v>
      </c>
      <c r="B43" s="202"/>
      <c r="C43" s="202"/>
      <c r="D43" s="202"/>
      <c r="E43" s="38"/>
      <c r="F43" s="38"/>
      <c r="G43" s="38"/>
      <c r="H43" s="38"/>
      <c r="I43" s="38"/>
      <c r="J43" s="19"/>
    </row>
    <row r="44" spans="1:10" ht="15" x14ac:dyDescent="0.2">
      <c r="A44" s="41"/>
      <c r="B44" s="41"/>
      <c r="C44" s="41"/>
      <c r="D44" s="41"/>
      <c r="E44" s="38"/>
      <c r="F44" s="38"/>
      <c r="G44" s="38"/>
      <c r="H44" s="38"/>
      <c r="I44" s="38"/>
      <c r="J44" s="19"/>
    </row>
    <row r="45" spans="1:10" ht="15" x14ac:dyDescent="0.2">
      <c r="A45" s="203" t="s">
        <v>100</v>
      </c>
      <c r="B45" s="203"/>
      <c r="C45" s="203"/>
      <c r="D45" s="203"/>
      <c r="E45" s="203"/>
      <c r="F45" s="203"/>
      <c r="G45" s="203"/>
      <c r="H45" s="203"/>
      <c r="I45" s="203"/>
      <c r="J45" s="19"/>
    </row>
    <row r="46" spans="1:10" ht="15" x14ac:dyDescent="0.2">
      <c r="A46" s="204" t="s">
        <v>101</v>
      </c>
      <c r="B46" s="204"/>
      <c r="C46" s="204"/>
      <c r="D46" s="204"/>
      <c r="E46" s="204"/>
      <c r="F46" s="204"/>
      <c r="G46" s="204"/>
      <c r="H46" s="204"/>
      <c r="I46" s="204"/>
      <c r="J46" s="19"/>
    </row>
    <row r="47" spans="1:10" ht="15" x14ac:dyDescent="0.2">
      <c r="A47" s="204" t="s">
        <v>102</v>
      </c>
      <c r="B47" s="204"/>
      <c r="C47" s="204"/>
      <c r="D47" s="204"/>
      <c r="E47" s="204"/>
      <c r="F47" s="204"/>
      <c r="G47" s="204"/>
      <c r="H47" s="204"/>
      <c r="I47" s="204"/>
      <c r="J47" s="19"/>
    </row>
  </sheetData>
  <mergeCells count="79">
    <mergeCell ref="A9:I9"/>
    <mergeCell ref="B1:I1"/>
    <mergeCell ref="A2:I2"/>
    <mergeCell ref="A3:I3"/>
    <mergeCell ref="B4:E4"/>
    <mergeCell ref="F4:I4"/>
    <mergeCell ref="B5:E5"/>
    <mergeCell ref="F5:I5"/>
    <mergeCell ref="B6:E6"/>
    <mergeCell ref="F6:I6"/>
    <mergeCell ref="B7:E7"/>
    <mergeCell ref="F7:I7"/>
    <mergeCell ref="A8:I8"/>
    <mergeCell ref="A10:I11"/>
    <mergeCell ref="A12:I12"/>
    <mergeCell ref="B13:C13"/>
    <mergeCell ref="D13:E13"/>
    <mergeCell ref="F13:G13"/>
    <mergeCell ref="H13:I13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A25:G25"/>
    <mergeCell ref="H25:I25"/>
    <mergeCell ref="A26:I26"/>
    <mergeCell ref="A27:I27"/>
    <mergeCell ref="A28:G28"/>
    <mergeCell ref="H28:I28"/>
    <mergeCell ref="A29:G29"/>
    <mergeCell ref="H29:I29"/>
    <mergeCell ref="A30:G30"/>
    <mergeCell ref="H30:I30"/>
    <mergeCell ref="A31:G31"/>
    <mergeCell ref="H31:I31"/>
    <mergeCell ref="A32:G32"/>
    <mergeCell ref="H32:I32"/>
    <mergeCell ref="A33:G33"/>
    <mergeCell ref="H33:I33"/>
    <mergeCell ref="A34:G34"/>
    <mergeCell ref="H34:I34"/>
    <mergeCell ref="A43:D43"/>
    <mergeCell ref="A45:I45"/>
    <mergeCell ref="A46:I46"/>
    <mergeCell ref="A47:I47"/>
    <mergeCell ref="A35:I35"/>
    <mergeCell ref="A36:I36"/>
    <mergeCell ref="A39:J39"/>
    <mergeCell ref="A40:H40"/>
    <mergeCell ref="A41:J41"/>
    <mergeCell ref="A42:D42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J47"/>
  <sheetViews>
    <sheetView topLeftCell="A22" workbookViewId="0">
      <selection sqref="A1:J47"/>
    </sheetView>
  </sheetViews>
  <sheetFormatPr defaultRowHeight="14.25" x14ac:dyDescent="0.2"/>
  <cols>
    <col min="1" max="1" width="41.75" style="116" customWidth="1"/>
    <col min="2" max="3" width="8.5" style="116" customWidth="1"/>
    <col min="4" max="4" width="9.5" style="116" customWidth="1"/>
    <col min="5" max="5" width="8.5" style="116" customWidth="1"/>
    <col min="6" max="6" width="28.875" style="116" customWidth="1"/>
    <col min="7" max="9" width="8.5" style="116" customWidth="1"/>
    <col min="10" max="10" width="0" style="116" hidden="1" customWidth="1"/>
    <col min="11" max="16384" width="9" style="116"/>
  </cols>
  <sheetData>
    <row r="1" spans="1:10" ht="119.25" customHeight="1" x14ac:dyDescent="0.2">
      <c r="A1" s="18"/>
      <c r="B1" s="228" t="s">
        <v>60</v>
      </c>
      <c r="C1" s="229"/>
      <c r="D1" s="229"/>
      <c r="E1" s="229"/>
      <c r="F1" s="229"/>
      <c r="G1" s="229"/>
      <c r="H1" s="229"/>
      <c r="I1" s="229"/>
      <c r="J1" s="19"/>
    </row>
    <row r="2" spans="1:10" ht="80.25" customHeight="1" x14ac:dyDescent="0.2">
      <c r="A2" s="230" t="s">
        <v>215</v>
      </c>
      <c r="B2" s="231"/>
      <c r="C2" s="231"/>
      <c r="D2" s="231"/>
      <c r="E2" s="231"/>
      <c r="F2" s="231"/>
      <c r="G2" s="231"/>
      <c r="H2" s="231"/>
      <c r="I2" s="231"/>
      <c r="J2" s="19"/>
    </row>
    <row r="3" spans="1:10" x14ac:dyDescent="0.2">
      <c r="A3" s="232"/>
      <c r="B3" s="232"/>
      <c r="C3" s="232"/>
      <c r="D3" s="232"/>
      <c r="E3" s="232"/>
      <c r="F3" s="232"/>
      <c r="G3" s="232"/>
      <c r="H3" s="232"/>
      <c r="I3" s="232"/>
      <c r="J3" s="19"/>
    </row>
    <row r="4" spans="1:10" x14ac:dyDescent="0.2">
      <c r="A4" s="20" t="s">
        <v>61</v>
      </c>
      <c r="B4" s="233" t="s">
        <v>61</v>
      </c>
      <c r="C4" s="234"/>
      <c r="D4" s="234"/>
      <c r="E4" s="234"/>
      <c r="F4" s="235" t="s">
        <v>62</v>
      </c>
      <c r="G4" s="236"/>
      <c r="H4" s="236"/>
      <c r="I4" s="237"/>
      <c r="J4" s="19"/>
    </row>
    <row r="5" spans="1:10" ht="24.75" customHeight="1" x14ac:dyDescent="0.2">
      <c r="A5" s="21" t="s">
        <v>63</v>
      </c>
      <c r="B5" s="235" t="s">
        <v>64</v>
      </c>
      <c r="C5" s="236"/>
      <c r="D5" s="236"/>
      <c r="E5" s="236"/>
      <c r="F5" s="235" t="s">
        <v>65</v>
      </c>
      <c r="G5" s="236"/>
      <c r="H5" s="236"/>
      <c r="I5" s="237"/>
      <c r="J5" s="22"/>
    </row>
    <row r="6" spans="1:10" ht="14.25" customHeight="1" x14ac:dyDescent="0.2">
      <c r="A6" s="21" t="s">
        <v>66</v>
      </c>
      <c r="B6" s="235" t="s">
        <v>67</v>
      </c>
      <c r="C6" s="236"/>
      <c r="D6" s="236"/>
      <c r="E6" s="236"/>
      <c r="F6" s="235" t="s">
        <v>68</v>
      </c>
      <c r="G6" s="236"/>
      <c r="H6" s="236"/>
      <c r="I6" s="237"/>
      <c r="J6" s="19"/>
    </row>
    <row r="7" spans="1:10" ht="25.5" customHeight="1" x14ac:dyDescent="0.2">
      <c r="A7" s="21" t="s">
        <v>69</v>
      </c>
      <c r="B7" s="235" t="s">
        <v>70</v>
      </c>
      <c r="C7" s="236"/>
      <c r="D7" s="236"/>
      <c r="E7" s="236"/>
      <c r="F7" s="235" t="s">
        <v>71</v>
      </c>
      <c r="G7" s="236"/>
      <c r="H7" s="236"/>
      <c r="I7" s="237"/>
      <c r="J7" s="19"/>
    </row>
    <row r="8" spans="1:10" ht="14.25" customHeight="1" x14ac:dyDescent="0.2">
      <c r="A8" s="238" t="s">
        <v>72</v>
      </c>
      <c r="B8" s="239"/>
      <c r="C8" s="239"/>
      <c r="D8" s="239"/>
      <c r="E8" s="239"/>
      <c r="F8" s="239"/>
      <c r="G8" s="239"/>
      <c r="H8" s="239"/>
      <c r="I8" s="240"/>
      <c r="J8" s="23"/>
    </row>
    <row r="9" spans="1:10" x14ac:dyDescent="0.2">
      <c r="A9" s="227"/>
      <c r="B9" s="227"/>
      <c r="C9" s="227"/>
      <c r="D9" s="227"/>
      <c r="E9" s="227"/>
      <c r="F9" s="227"/>
      <c r="G9" s="227"/>
      <c r="H9" s="227"/>
      <c r="I9" s="227"/>
      <c r="J9" s="19"/>
    </row>
    <row r="10" spans="1:10" ht="14.25" customHeight="1" x14ac:dyDescent="0.2">
      <c r="A10" s="216" t="s">
        <v>73</v>
      </c>
      <c r="B10" s="216"/>
      <c r="C10" s="216"/>
      <c r="D10" s="216"/>
      <c r="E10" s="216"/>
      <c r="F10" s="216"/>
      <c r="G10" s="216"/>
      <c r="H10" s="216"/>
      <c r="I10" s="216"/>
      <c r="J10" s="19"/>
    </row>
    <row r="11" spans="1:10" ht="14.25" customHeight="1" x14ac:dyDescent="0.2">
      <c r="A11" s="216"/>
      <c r="B11" s="216"/>
      <c r="C11" s="216"/>
      <c r="D11" s="216"/>
      <c r="E11" s="216"/>
      <c r="F11" s="216"/>
      <c r="G11" s="216"/>
      <c r="H11" s="216"/>
      <c r="I11" s="216"/>
      <c r="J11" s="19"/>
    </row>
    <row r="12" spans="1:10" ht="15.75" x14ac:dyDescent="0.2">
      <c r="A12" s="225"/>
      <c r="B12" s="225"/>
      <c r="C12" s="225"/>
      <c r="D12" s="225"/>
      <c r="E12" s="225"/>
      <c r="F12" s="225"/>
      <c r="G12" s="225"/>
      <c r="H12" s="225"/>
      <c r="I12" s="225"/>
      <c r="J12" s="19"/>
    </row>
    <row r="13" spans="1:10" ht="15.75" x14ac:dyDescent="0.25">
      <c r="A13" s="120" t="s">
        <v>74</v>
      </c>
      <c r="B13" s="226" t="s">
        <v>75</v>
      </c>
      <c r="C13" s="226"/>
      <c r="D13" s="226" t="s">
        <v>76</v>
      </c>
      <c r="E13" s="226"/>
      <c r="F13" s="226" t="s">
        <v>77</v>
      </c>
      <c r="G13" s="226"/>
      <c r="H13" s="226" t="s">
        <v>78</v>
      </c>
      <c r="I13" s="226"/>
      <c r="J13" s="25"/>
    </row>
    <row r="14" spans="1:10" x14ac:dyDescent="0.2">
      <c r="A14" s="26" t="s">
        <v>79</v>
      </c>
      <c r="B14" s="27" t="s">
        <v>80</v>
      </c>
      <c r="C14" s="27" t="s">
        <v>81</v>
      </c>
      <c r="D14" s="27" t="s">
        <v>80</v>
      </c>
      <c r="E14" s="27" t="s">
        <v>81</v>
      </c>
      <c r="F14" s="27" t="s">
        <v>80</v>
      </c>
      <c r="G14" s="27" t="s">
        <v>81</v>
      </c>
      <c r="H14" s="27" t="s">
        <v>80</v>
      </c>
      <c r="I14" s="27" t="s">
        <v>81</v>
      </c>
      <c r="J14" s="19"/>
    </row>
    <row r="15" spans="1:10" x14ac:dyDescent="0.2">
      <c r="A15" s="28" t="s">
        <v>82</v>
      </c>
      <c r="B15" s="119">
        <v>1.4999999999999999E-2</v>
      </c>
      <c r="C15" s="119">
        <v>3.5000000000000003E-2</v>
      </c>
      <c r="D15" s="119">
        <v>4.4900000000000002E-2</v>
      </c>
      <c r="E15" s="119">
        <v>6.2199999999999998E-2</v>
      </c>
      <c r="F15" s="119">
        <v>3.4500000000000003E-2</v>
      </c>
      <c r="G15" s="119">
        <v>5.11E-2</v>
      </c>
      <c r="H15" s="30">
        <v>3.4500000000000003E-2</v>
      </c>
      <c r="I15" s="30">
        <v>5.11E-2</v>
      </c>
      <c r="J15" s="19"/>
    </row>
    <row r="16" spans="1:10" x14ac:dyDescent="0.2">
      <c r="A16" s="26" t="s">
        <v>83</v>
      </c>
      <c r="B16" s="219">
        <v>8.5000000000000006E-3</v>
      </c>
      <c r="C16" s="219"/>
      <c r="D16" s="219">
        <v>1.11E-2</v>
      </c>
      <c r="E16" s="219"/>
      <c r="F16" s="219">
        <v>8.5000000000000006E-3</v>
      </c>
      <c r="G16" s="219"/>
      <c r="H16" s="220">
        <v>8.5000000000000006E-3</v>
      </c>
      <c r="I16" s="224"/>
      <c r="J16" s="19"/>
    </row>
    <row r="17" spans="1:10" x14ac:dyDescent="0.2">
      <c r="A17" s="26" t="s">
        <v>84</v>
      </c>
      <c r="B17" s="219">
        <v>3.0000000000000001E-3</v>
      </c>
      <c r="C17" s="219"/>
      <c r="D17" s="219">
        <v>8.2000000000000007E-3</v>
      </c>
      <c r="E17" s="219"/>
      <c r="F17" s="219">
        <v>4.7999999999999996E-3</v>
      </c>
      <c r="G17" s="219"/>
      <c r="H17" s="220">
        <v>4.7999999999999996E-3</v>
      </c>
      <c r="I17" s="224"/>
      <c r="J17" s="19"/>
    </row>
    <row r="18" spans="1:10" x14ac:dyDescent="0.2">
      <c r="A18" s="31" t="s">
        <v>85</v>
      </c>
      <c r="B18" s="219">
        <v>5.5999999999999999E-3</v>
      </c>
      <c r="C18" s="219"/>
      <c r="D18" s="219">
        <v>8.8999999999999999E-3</v>
      </c>
      <c r="E18" s="219"/>
      <c r="F18" s="219">
        <v>8.5000000000000006E-3</v>
      </c>
      <c r="G18" s="219"/>
      <c r="H18" s="220">
        <v>8.5000000000000006E-3</v>
      </c>
      <c r="I18" s="220"/>
      <c r="J18" s="19"/>
    </row>
    <row r="19" spans="1:10" x14ac:dyDescent="0.2">
      <c r="A19" s="32" t="s">
        <v>86</v>
      </c>
      <c r="B19" s="221">
        <v>3.6499999999999998E-2</v>
      </c>
      <c r="C19" s="221"/>
      <c r="D19" s="221">
        <v>3.6499999999999998E-2</v>
      </c>
      <c r="E19" s="221"/>
      <c r="F19" s="221">
        <v>3.6499999999999998E-2</v>
      </c>
      <c r="G19" s="221"/>
      <c r="H19" s="222">
        <f>SUM(H20:I23)</f>
        <v>3.6499999999999998E-2</v>
      </c>
      <c r="I19" s="223"/>
      <c r="J19" s="19"/>
    </row>
    <row r="20" spans="1:10" x14ac:dyDescent="0.2">
      <c r="A20" s="33" t="s">
        <v>87</v>
      </c>
      <c r="B20" s="219" t="s">
        <v>213</v>
      </c>
      <c r="C20" s="219"/>
      <c r="D20" s="219" t="s">
        <v>213</v>
      </c>
      <c r="E20" s="219"/>
      <c r="F20" s="219" t="s">
        <v>213</v>
      </c>
      <c r="G20" s="219"/>
      <c r="H20" s="219" t="s">
        <v>213</v>
      </c>
      <c r="I20" s="219"/>
      <c r="J20" s="19"/>
    </row>
    <row r="21" spans="1:10" x14ac:dyDescent="0.2">
      <c r="A21" s="33" t="s">
        <v>88</v>
      </c>
      <c r="B21" s="219">
        <v>6.4999999999999997E-3</v>
      </c>
      <c r="C21" s="219"/>
      <c r="D21" s="219">
        <v>6.4999999999999997E-3</v>
      </c>
      <c r="E21" s="219"/>
      <c r="F21" s="219">
        <v>6.4999999999999997E-3</v>
      </c>
      <c r="G21" s="219"/>
      <c r="H21" s="220">
        <v>6.4999999999999997E-3</v>
      </c>
      <c r="I21" s="220"/>
      <c r="J21" s="19"/>
    </row>
    <row r="22" spans="1:10" x14ac:dyDescent="0.2">
      <c r="A22" s="33" t="s">
        <v>89</v>
      </c>
      <c r="B22" s="219">
        <v>0.03</v>
      </c>
      <c r="C22" s="219"/>
      <c r="D22" s="219">
        <v>0.03</v>
      </c>
      <c r="E22" s="219"/>
      <c r="F22" s="219">
        <v>0.03</v>
      </c>
      <c r="G22" s="219"/>
      <c r="H22" s="220">
        <v>0.03</v>
      </c>
      <c r="I22" s="220"/>
      <c r="J22" s="19"/>
    </row>
    <row r="23" spans="1:10" x14ac:dyDescent="0.2">
      <c r="A23" s="33"/>
      <c r="B23" s="219"/>
      <c r="C23" s="219"/>
      <c r="D23" s="219"/>
      <c r="E23" s="219"/>
      <c r="F23" s="219"/>
      <c r="G23" s="219"/>
      <c r="H23" s="220"/>
      <c r="I23" s="220"/>
      <c r="J23" s="19"/>
    </row>
    <row r="24" spans="1:10" ht="15" x14ac:dyDescent="0.2">
      <c r="A24" s="34"/>
      <c r="B24" s="35"/>
      <c r="C24" s="35"/>
      <c r="D24" s="35"/>
      <c r="E24" s="35"/>
      <c r="F24" s="35"/>
      <c r="G24" s="35"/>
      <c r="H24" s="36"/>
      <c r="I24" s="36"/>
      <c r="J24" s="19"/>
    </row>
    <row r="25" spans="1:10" ht="26.25" customHeight="1" x14ac:dyDescent="0.2">
      <c r="A25" s="211" t="s">
        <v>91</v>
      </c>
      <c r="B25" s="212"/>
      <c r="C25" s="212"/>
      <c r="D25" s="212"/>
      <c r="E25" s="212"/>
      <c r="F25" s="212"/>
      <c r="G25" s="213"/>
      <c r="H25" s="214">
        <f>TRUNC((((1+H29+H30+H31)*(1+H32)*(1+H33))/(1-H34))-1,4)</f>
        <v>0.1527</v>
      </c>
      <c r="I25" s="214"/>
      <c r="J25" s="37">
        <f>H25</f>
        <v>0.1527</v>
      </c>
    </row>
    <row r="26" spans="1:10" x14ac:dyDescent="0.2">
      <c r="A26" s="215"/>
      <c r="B26" s="215"/>
      <c r="C26" s="215"/>
      <c r="D26" s="215"/>
      <c r="E26" s="215"/>
      <c r="F26" s="215"/>
      <c r="G26" s="215"/>
      <c r="H26" s="215"/>
      <c r="I26" s="215"/>
      <c r="J26" s="19"/>
    </row>
    <row r="27" spans="1:10" ht="15.75" x14ac:dyDescent="0.2">
      <c r="A27" s="216" t="s">
        <v>92</v>
      </c>
      <c r="B27" s="216"/>
      <c r="C27" s="216"/>
      <c r="D27" s="216"/>
      <c r="E27" s="216"/>
      <c r="F27" s="216"/>
      <c r="G27" s="216"/>
      <c r="H27" s="216"/>
      <c r="I27" s="216"/>
      <c r="J27" s="19"/>
    </row>
    <row r="28" spans="1:10" x14ac:dyDescent="0.2">
      <c r="A28" s="217" t="s">
        <v>93</v>
      </c>
      <c r="B28" s="217"/>
      <c r="C28" s="217"/>
      <c r="D28" s="217"/>
      <c r="E28" s="217"/>
      <c r="F28" s="217"/>
      <c r="G28" s="217"/>
      <c r="H28" s="218" t="s">
        <v>78</v>
      </c>
      <c r="I28" s="218"/>
      <c r="J28" s="19"/>
    </row>
    <row r="29" spans="1:10" ht="14.25" customHeight="1" x14ac:dyDescent="0.2">
      <c r="A29" s="208" t="s">
        <v>64</v>
      </c>
      <c r="B29" s="208"/>
      <c r="C29" s="208"/>
      <c r="D29" s="208"/>
      <c r="E29" s="208"/>
      <c r="F29" s="208"/>
      <c r="G29" s="208"/>
      <c r="H29" s="209">
        <f>H15</f>
        <v>3.4500000000000003E-2</v>
      </c>
      <c r="I29" s="209"/>
      <c r="J29" s="19"/>
    </row>
    <row r="30" spans="1:10" x14ac:dyDescent="0.2">
      <c r="A30" s="210" t="s">
        <v>94</v>
      </c>
      <c r="B30" s="210"/>
      <c r="C30" s="210"/>
      <c r="D30" s="210"/>
      <c r="E30" s="210"/>
      <c r="F30" s="210"/>
      <c r="G30" s="210"/>
      <c r="H30" s="209">
        <f>H17</f>
        <v>4.7999999999999996E-3</v>
      </c>
      <c r="I30" s="209"/>
      <c r="J30" s="19"/>
    </row>
    <row r="31" spans="1:10" x14ac:dyDescent="0.2">
      <c r="A31" s="210" t="s">
        <v>70</v>
      </c>
      <c r="B31" s="210"/>
      <c r="C31" s="210"/>
      <c r="D31" s="210"/>
      <c r="E31" s="210"/>
      <c r="F31" s="210"/>
      <c r="G31" s="210"/>
      <c r="H31" s="209">
        <f>H18</f>
        <v>8.5000000000000006E-3</v>
      </c>
      <c r="I31" s="209"/>
      <c r="J31" s="19"/>
    </row>
    <row r="32" spans="1:10" x14ac:dyDescent="0.2">
      <c r="A32" s="208" t="s">
        <v>65</v>
      </c>
      <c r="B32" s="208"/>
      <c r="C32" s="208"/>
      <c r="D32" s="208"/>
      <c r="E32" s="208"/>
      <c r="F32" s="208"/>
      <c r="G32" s="208"/>
      <c r="H32" s="209">
        <f>H16</f>
        <v>8.5000000000000006E-3</v>
      </c>
      <c r="I32" s="209"/>
      <c r="J32" s="19"/>
    </row>
    <row r="33" spans="1:10" x14ac:dyDescent="0.2">
      <c r="A33" s="210" t="s">
        <v>68</v>
      </c>
      <c r="B33" s="210"/>
      <c r="C33" s="210"/>
      <c r="D33" s="210"/>
      <c r="E33" s="210"/>
      <c r="F33" s="210"/>
      <c r="G33" s="210"/>
      <c r="H33" s="209">
        <f>I15</f>
        <v>5.11E-2</v>
      </c>
      <c r="I33" s="209"/>
      <c r="J33" s="19"/>
    </row>
    <row r="34" spans="1:10" x14ac:dyDescent="0.2">
      <c r="A34" s="208" t="s">
        <v>71</v>
      </c>
      <c r="B34" s="208"/>
      <c r="C34" s="208"/>
      <c r="D34" s="208"/>
      <c r="E34" s="208"/>
      <c r="F34" s="208"/>
      <c r="G34" s="208"/>
      <c r="H34" s="209">
        <f>H19</f>
        <v>3.6499999999999998E-2</v>
      </c>
      <c r="I34" s="209"/>
      <c r="J34" s="19"/>
    </row>
    <row r="35" spans="1:10" x14ac:dyDescent="0.2">
      <c r="A35" s="205"/>
      <c r="B35" s="205"/>
      <c r="C35" s="205"/>
      <c r="D35" s="205"/>
      <c r="E35" s="205"/>
      <c r="F35" s="205"/>
      <c r="G35" s="205"/>
      <c r="H35" s="205"/>
      <c r="I35" s="205"/>
      <c r="J35" s="19"/>
    </row>
    <row r="36" spans="1:10" ht="15" customHeight="1" x14ac:dyDescent="0.2">
      <c r="A36" s="206" t="s">
        <v>95</v>
      </c>
      <c r="B36" s="206"/>
      <c r="C36" s="206"/>
      <c r="D36" s="206"/>
      <c r="E36" s="206"/>
      <c r="F36" s="206"/>
      <c r="G36" s="206"/>
      <c r="H36" s="206"/>
      <c r="I36" s="206"/>
      <c r="J36" s="19"/>
    </row>
    <row r="37" spans="1:10" ht="1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19"/>
    </row>
    <row r="38" spans="1:10" ht="15" customHeight="1" x14ac:dyDescent="0.2">
      <c r="A38" s="39" t="s">
        <v>96</v>
      </c>
      <c r="B38" s="38"/>
      <c r="C38" s="38"/>
      <c r="D38" s="38"/>
      <c r="E38" s="38"/>
      <c r="F38" s="38"/>
      <c r="G38" s="38"/>
      <c r="H38" s="38"/>
      <c r="I38" s="38"/>
      <c r="J38" s="19"/>
    </row>
    <row r="39" spans="1:10" ht="30.75" customHeight="1" x14ac:dyDescent="0.2">
      <c r="A39" s="207" t="s">
        <v>97</v>
      </c>
      <c r="B39" s="207"/>
      <c r="C39" s="207"/>
      <c r="D39" s="207"/>
      <c r="E39" s="207"/>
      <c r="F39" s="207"/>
      <c r="G39" s="207"/>
      <c r="H39" s="207"/>
      <c r="I39" s="207"/>
      <c r="J39" s="207"/>
    </row>
    <row r="40" spans="1:10" ht="35.25" customHeight="1" x14ac:dyDescent="0.2">
      <c r="A40" s="241" t="s">
        <v>293</v>
      </c>
      <c r="B40" s="241"/>
      <c r="C40" s="241"/>
      <c r="D40" s="241"/>
      <c r="E40" s="241"/>
      <c r="F40" s="241"/>
      <c r="G40" s="241"/>
      <c r="H40" s="241"/>
      <c r="I40" s="38"/>
      <c r="J40" s="19"/>
    </row>
    <row r="41" spans="1:10" ht="33" customHeight="1" x14ac:dyDescent="0.2">
      <c r="A41" s="207" t="s">
        <v>214</v>
      </c>
      <c r="B41" s="207"/>
      <c r="C41" s="207"/>
      <c r="D41" s="207"/>
      <c r="E41" s="207"/>
      <c r="F41" s="207"/>
      <c r="G41" s="207"/>
      <c r="H41" s="207"/>
      <c r="I41" s="207"/>
      <c r="J41" s="207"/>
    </row>
    <row r="42" spans="1:10" ht="32.25" customHeight="1" x14ac:dyDescent="0.2">
      <c r="A42" s="202" t="s">
        <v>98</v>
      </c>
      <c r="B42" s="202"/>
      <c r="C42" s="202"/>
      <c r="D42" s="202"/>
      <c r="E42" s="40"/>
      <c r="F42" s="118"/>
      <c r="G42" s="118"/>
      <c r="H42" s="118"/>
      <c r="I42" s="118"/>
      <c r="J42" s="118"/>
    </row>
    <row r="43" spans="1:10" ht="23.25" customHeight="1" x14ac:dyDescent="0.2">
      <c r="A43" s="202" t="s">
        <v>99</v>
      </c>
      <c r="B43" s="202"/>
      <c r="C43" s="202"/>
      <c r="D43" s="202"/>
      <c r="E43" s="38"/>
      <c r="F43" s="38"/>
      <c r="G43" s="38"/>
      <c r="H43" s="38"/>
      <c r="I43" s="38"/>
      <c r="J43" s="19"/>
    </row>
    <row r="44" spans="1:10" ht="15" x14ac:dyDescent="0.2">
      <c r="A44" s="117"/>
      <c r="B44" s="117"/>
      <c r="C44" s="117"/>
      <c r="D44" s="117"/>
      <c r="E44" s="38"/>
      <c r="F44" s="38"/>
      <c r="G44" s="38"/>
      <c r="H44" s="38"/>
      <c r="I44" s="38"/>
      <c r="J44" s="19"/>
    </row>
    <row r="45" spans="1:10" ht="15" x14ac:dyDescent="0.2">
      <c r="A45" s="203" t="s">
        <v>100</v>
      </c>
      <c r="B45" s="203"/>
      <c r="C45" s="203"/>
      <c r="D45" s="203"/>
      <c r="E45" s="203"/>
      <c r="F45" s="203"/>
      <c r="G45" s="203"/>
      <c r="H45" s="203"/>
      <c r="I45" s="203"/>
      <c r="J45" s="19"/>
    </row>
    <row r="46" spans="1:10" ht="15" x14ac:dyDescent="0.2">
      <c r="A46" s="204" t="s">
        <v>101</v>
      </c>
      <c r="B46" s="204"/>
      <c r="C46" s="204"/>
      <c r="D46" s="204"/>
      <c r="E46" s="204"/>
      <c r="F46" s="204"/>
      <c r="G46" s="204"/>
      <c r="H46" s="204"/>
      <c r="I46" s="204"/>
      <c r="J46" s="19"/>
    </row>
    <row r="47" spans="1:10" ht="15" x14ac:dyDescent="0.2">
      <c r="A47" s="204" t="s">
        <v>102</v>
      </c>
      <c r="B47" s="204"/>
      <c r="C47" s="204"/>
      <c r="D47" s="204"/>
      <c r="E47" s="204"/>
      <c r="F47" s="204"/>
      <c r="G47" s="204"/>
      <c r="H47" s="204"/>
      <c r="I47" s="204"/>
      <c r="J47" s="19"/>
    </row>
  </sheetData>
  <mergeCells count="79">
    <mergeCell ref="A9:I9"/>
    <mergeCell ref="B1:I1"/>
    <mergeCell ref="A2:I2"/>
    <mergeCell ref="A3:I3"/>
    <mergeCell ref="B4:E4"/>
    <mergeCell ref="F4:I4"/>
    <mergeCell ref="B5:E5"/>
    <mergeCell ref="F5:I5"/>
    <mergeCell ref="B6:E6"/>
    <mergeCell ref="F6:I6"/>
    <mergeCell ref="B7:E7"/>
    <mergeCell ref="F7:I7"/>
    <mergeCell ref="A8:I8"/>
    <mergeCell ref="A10:I11"/>
    <mergeCell ref="A12:I12"/>
    <mergeCell ref="B13:C13"/>
    <mergeCell ref="D13:E13"/>
    <mergeCell ref="F13:G13"/>
    <mergeCell ref="H13:I13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A25:G25"/>
    <mergeCell ref="H25:I25"/>
    <mergeCell ref="A26:I26"/>
    <mergeCell ref="A27:I27"/>
    <mergeCell ref="A28:G28"/>
    <mergeCell ref="H28:I28"/>
    <mergeCell ref="A29:G29"/>
    <mergeCell ref="H29:I29"/>
    <mergeCell ref="A30:G30"/>
    <mergeCell ref="H30:I30"/>
    <mergeCell ref="A31:G31"/>
    <mergeCell ref="H31:I31"/>
    <mergeCell ref="A32:G32"/>
    <mergeCell ref="H32:I32"/>
    <mergeCell ref="A33:G33"/>
    <mergeCell ref="H33:I33"/>
    <mergeCell ref="A34:G34"/>
    <mergeCell ref="H34:I34"/>
    <mergeCell ref="A43:D43"/>
    <mergeCell ref="A45:I45"/>
    <mergeCell ref="A46:I46"/>
    <mergeCell ref="A47:I47"/>
    <mergeCell ref="A35:I35"/>
    <mergeCell ref="A36:I36"/>
    <mergeCell ref="A39:J39"/>
    <mergeCell ref="A40:H40"/>
    <mergeCell ref="A41:J41"/>
    <mergeCell ref="A42:D4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L254"/>
  <sheetViews>
    <sheetView showWhiteSpace="0" topLeftCell="A215" workbookViewId="0">
      <selection activeCell="D255" sqref="D255"/>
    </sheetView>
  </sheetViews>
  <sheetFormatPr defaultRowHeight="14.25" x14ac:dyDescent="0.2"/>
  <cols>
    <col min="1" max="2" width="12" style="121" bestFit="1" customWidth="1"/>
    <col min="3" max="3" width="10" style="121" bestFit="1" customWidth="1"/>
    <col min="4" max="4" width="60" style="121" bestFit="1" customWidth="1"/>
    <col min="5" max="5" width="15" style="121" bestFit="1" customWidth="1"/>
    <col min="6" max="8" width="12" style="121" bestFit="1" customWidth="1"/>
    <col min="9" max="11" width="14" style="121" bestFit="1" customWidth="1"/>
    <col min="12" max="16384" width="9" style="121"/>
  </cols>
  <sheetData>
    <row r="1" spans="1:10" ht="15" x14ac:dyDescent="0.2">
      <c r="A1" s="128"/>
      <c r="B1" s="128"/>
      <c r="C1" s="201" t="s">
        <v>34</v>
      </c>
      <c r="D1" s="201"/>
      <c r="E1" s="201" t="s">
        <v>1</v>
      </c>
      <c r="F1" s="201"/>
      <c r="G1" s="201" t="s">
        <v>2</v>
      </c>
      <c r="H1" s="201"/>
      <c r="I1" s="201" t="s">
        <v>3</v>
      </c>
      <c r="J1" s="201"/>
    </row>
    <row r="2" spans="1:10" ht="80.099999999999994" customHeight="1" x14ac:dyDescent="0.2">
      <c r="A2" s="129"/>
      <c r="B2" s="129"/>
      <c r="C2" s="192" t="s">
        <v>401</v>
      </c>
      <c r="D2" s="192"/>
      <c r="E2" s="192" t="s">
        <v>217</v>
      </c>
      <c r="F2" s="192"/>
      <c r="G2" s="192" t="s">
        <v>218</v>
      </c>
      <c r="H2" s="192"/>
      <c r="I2" s="192" t="s">
        <v>219</v>
      </c>
      <c r="J2" s="192"/>
    </row>
    <row r="3" spans="1:10" ht="15" x14ac:dyDescent="0.25">
      <c r="A3" s="196" t="s">
        <v>34</v>
      </c>
      <c r="B3" s="197"/>
      <c r="C3" s="197"/>
      <c r="D3" s="197"/>
      <c r="E3" s="197"/>
      <c r="F3" s="197"/>
      <c r="G3" s="197"/>
      <c r="H3" s="197"/>
      <c r="I3" s="197"/>
      <c r="J3" s="197"/>
    </row>
    <row r="4" spans="1:10" ht="30" customHeight="1" x14ac:dyDescent="0.25">
      <c r="A4" s="196" t="s">
        <v>35</v>
      </c>
      <c r="B4" s="197"/>
      <c r="C4" s="197"/>
      <c r="D4" s="197"/>
      <c r="E4" s="197"/>
      <c r="F4" s="197"/>
      <c r="G4" s="197"/>
      <c r="H4" s="197"/>
      <c r="I4" s="197"/>
      <c r="J4" s="197"/>
    </row>
    <row r="5" spans="1:10" ht="18" customHeight="1" x14ac:dyDescent="0.2">
      <c r="A5" s="126" t="s">
        <v>223</v>
      </c>
      <c r="B5" s="1" t="s">
        <v>6</v>
      </c>
      <c r="C5" s="126" t="s">
        <v>7</v>
      </c>
      <c r="D5" s="126" t="s">
        <v>8</v>
      </c>
      <c r="E5" s="243" t="s">
        <v>36</v>
      </c>
      <c r="F5" s="243"/>
      <c r="G5" s="2" t="s">
        <v>9</v>
      </c>
      <c r="H5" s="1" t="s">
        <v>10</v>
      </c>
      <c r="I5" s="1" t="s">
        <v>11</v>
      </c>
      <c r="J5" s="1" t="s">
        <v>13</v>
      </c>
    </row>
    <row r="6" spans="1:10" ht="24" customHeight="1" x14ac:dyDescent="0.2">
      <c r="A6" s="127" t="s">
        <v>37</v>
      </c>
      <c r="B6" s="3" t="s">
        <v>19</v>
      </c>
      <c r="C6" s="127" t="s">
        <v>17</v>
      </c>
      <c r="D6" s="127" t="s">
        <v>224</v>
      </c>
      <c r="E6" s="244" t="s">
        <v>38</v>
      </c>
      <c r="F6" s="244"/>
      <c r="G6" s="4" t="s">
        <v>18</v>
      </c>
      <c r="H6" s="5"/>
      <c r="I6" s="6"/>
      <c r="J6" s="6">
        <f>J7</f>
        <v>3595.69</v>
      </c>
    </row>
    <row r="7" spans="1:10" ht="26.1" customHeight="1" x14ac:dyDescent="0.2">
      <c r="A7" s="123" t="s">
        <v>46</v>
      </c>
      <c r="B7" s="11" t="s">
        <v>48</v>
      </c>
      <c r="C7" s="123" t="s">
        <v>17</v>
      </c>
      <c r="D7" s="123" t="s">
        <v>282</v>
      </c>
      <c r="E7" s="246" t="s">
        <v>47</v>
      </c>
      <c r="F7" s="246"/>
      <c r="G7" s="12" t="s">
        <v>18</v>
      </c>
      <c r="H7" s="13">
        <v>1</v>
      </c>
      <c r="I7" s="14">
        <v>3595.69</v>
      </c>
      <c r="J7" s="14">
        <f>TRUNC(I7*H7,2)</f>
        <v>3595.69</v>
      </c>
    </row>
    <row r="8" spans="1:10" ht="17.25" customHeight="1" x14ac:dyDescent="0.2">
      <c r="A8" s="124"/>
      <c r="B8" s="124"/>
      <c r="C8" s="124"/>
      <c r="D8" s="124"/>
      <c r="E8" s="124"/>
      <c r="F8" s="15"/>
      <c r="G8" s="124"/>
      <c r="H8" s="15"/>
      <c r="I8" s="124"/>
      <c r="J8" s="15"/>
    </row>
    <row r="9" spans="1:10" ht="15" thickBot="1" x14ac:dyDescent="0.25">
      <c r="A9" s="124"/>
      <c r="B9" s="124"/>
      <c r="C9" s="124"/>
      <c r="D9" s="124"/>
      <c r="E9" s="124"/>
      <c r="F9" s="15"/>
      <c r="G9" s="124"/>
      <c r="H9" s="242"/>
      <c r="I9" s="242"/>
      <c r="J9" s="15"/>
    </row>
    <row r="10" spans="1:10" ht="0.95" customHeight="1" thickTop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8" customHeight="1" x14ac:dyDescent="0.2">
      <c r="A11" s="126" t="s">
        <v>225</v>
      </c>
      <c r="B11" s="1" t="s">
        <v>6</v>
      </c>
      <c r="C11" s="126" t="s">
        <v>7</v>
      </c>
      <c r="D11" s="126" t="s">
        <v>8</v>
      </c>
      <c r="E11" s="243" t="s">
        <v>36</v>
      </c>
      <c r="F11" s="243"/>
      <c r="G11" s="2" t="s">
        <v>9</v>
      </c>
      <c r="H11" s="1" t="s">
        <v>10</v>
      </c>
      <c r="I11" s="1" t="s">
        <v>11</v>
      </c>
      <c r="J11" s="1" t="s">
        <v>13</v>
      </c>
    </row>
    <row r="12" spans="1:10" ht="26.1" customHeight="1" x14ac:dyDescent="0.2">
      <c r="A12" s="127" t="s">
        <v>37</v>
      </c>
      <c r="B12" s="3" t="s">
        <v>16</v>
      </c>
      <c r="C12" s="127" t="s">
        <v>17</v>
      </c>
      <c r="D12" s="127" t="s">
        <v>226</v>
      </c>
      <c r="E12" s="244" t="s">
        <v>38</v>
      </c>
      <c r="F12" s="244"/>
      <c r="G12" s="4" t="s">
        <v>18</v>
      </c>
      <c r="H12" s="5"/>
      <c r="I12" s="6"/>
      <c r="J12" s="6">
        <f>J13</f>
        <v>2988.81</v>
      </c>
    </row>
    <row r="13" spans="1:10" ht="26.1" customHeight="1" x14ac:dyDescent="0.2">
      <c r="A13" s="123" t="s">
        <v>46</v>
      </c>
      <c r="B13" s="11" t="s">
        <v>343</v>
      </c>
      <c r="C13" s="162" t="s">
        <v>17</v>
      </c>
      <c r="D13" s="162" t="s">
        <v>344</v>
      </c>
      <c r="E13" s="246" t="s">
        <v>47</v>
      </c>
      <c r="F13" s="246"/>
      <c r="G13" s="12" t="s">
        <v>18</v>
      </c>
      <c r="H13" s="13">
        <v>1</v>
      </c>
      <c r="I13" s="14">
        <v>2988.81</v>
      </c>
      <c r="J13" s="14">
        <f>TRUNC(I13*H13,2)</f>
        <v>2988.81</v>
      </c>
    </row>
    <row r="14" spans="1:10" x14ac:dyDescent="0.2">
      <c r="A14" s="124"/>
      <c r="B14" s="124"/>
      <c r="C14" s="124"/>
      <c r="D14" s="124"/>
      <c r="E14" s="124"/>
      <c r="F14" s="15"/>
      <c r="G14" s="124"/>
      <c r="H14" s="15"/>
      <c r="I14" s="124"/>
      <c r="J14" s="15"/>
    </row>
    <row r="15" spans="1:10" ht="15" thickBot="1" x14ac:dyDescent="0.25">
      <c r="A15" s="124"/>
      <c r="B15" s="124"/>
      <c r="C15" s="124"/>
      <c r="D15" s="124"/>
      <c r="E15" s="124"/>
      <c r="F15" s="15"/>
      <c r="G15" s="124"/>
      <c r="H15" s="242"/>
      <c r="I15" s="242"/>
      <c r="J15" s="15"/>
    </row>
    <row r="16" spans="1:10" ht="0.95" customHeight="1" thickTop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8" customHeight="1" x14ac:dyDescent="0.2">
      <c r="A17" s="126" t="s">
        <v>227</v>
      </c>
      <c r="B17" s="1" t="s">
        <v>6</v>
      </c>
      <c r="C17" s="126" t="s">
        <v>7</v>
      </c>
      <c r="D17" s="126" t="s">
        <v>8</v>
      </c>
      <c r="E17" s="243" t="s">
        <v>36</v>
      </c>
      <c r="F17" s="243"/>
      <c r="G17" s="2" t="s">
        <v>9</v>
      </c>
      <c r="H17" s="1" t="s">
        <v>10</v>
      </c>
      <c r="I17" s="1" t="s">
        <v>11</v>
      </c>
      <c r="J17" s="1" t="s">
        <v>13</v>
      </c>
    </row>
    <row r="18" spans="1:10" ht="26.1" customHeight="1" x14ac:dyDescent="0.2">
      <c r="A18" s="127" t="s">
        <v>37</v>
      </c>
      <c r="B18" s="3" t="s">
        <v>24</v>
      </c>
      <c r="C18" s="127" t="s">
        <v>17</v>
      </c>
      <c r="D18" s="127" t="s">
        <v>228</v>
      </c>
      <c r="E18" s="244" t="s">
        <v>38</v>
      </c>
      <c r="F18" s="244"/>
      <c r="G18" s="4" t="s">
        <v>18</v>
      </c>
      <c r="H18" s="5"/>
      <c r="I18" s="6"/>
      <c r="J18" s="6">
        <f>J19</f>
        <v>897.5</v>
      </c>
    </row>
    <row r="19" spans="1:10" ht="26.1" customHeight="1" x14ac:dyDescent="0.2">
      <c r="A19" s="123" t="s">
        <v>46</v>
      </c>
      <c r="B19" s="11" t="s">
        <v>56</v>
      </c>
      <c r="C19" s="123" t="s">
        <v>17</v>
      </c>
      <c r="D19" s="123" t="s">
        <v>283</v>
      </c>
      <c r="E19" s="246" t="s">
        <v>47</v>
      </c>
      <c r="F19" s="246"/>
      <c r="G19" s="12" t="s">
        <v>18</v>
      </c>
      <c r="H19" s="13">
        <v>1</v>
      </c>
      <c r="I19" s="14">
        <v>897.5</v>
      </c>
      <c r="J19" s="14">
        <f>TRUNC(I19*H19,2)</f>
        <v>897.5</v>
      </c>
    </row>
    <row r="20" spans="1:10" x14ac:dyDescent="0.2">
      <c r="A20" s="124"/>
      <c r="B20" s="124"/>
      <c r="C20" s="124"/>
      <c r="D20" s="124"/>
      <c r="E20" s="124"/>
      <c r="F20" s="15"/>
      <c r="G20" s="124"/>
      <c r="H20" s="15"/>
      <c r="I20" s="124"/>
      <c r="J20" s="15"/>
    </row>
    <row r="21" spans="1:10" ht="15" thickBot="1" x14ac:dyDescent="0.25">
      <c r="A21" s="124"/>
      <c r="B21" s="124"/>
      <c r="C21" s="124"/>
      <c r="D21" s="124"/>
      <c r="E21" s="124"/>
      <c r="F21" s="15"/>
      <c r="G21" s="124"/>
      <c r="H21" s="242"/>
      <c r="I21" s="242"/>
      <c r="J21" s="15"/>
    </row>
    <row r="22" spans="1:10" ht="0.95" customHeight="1" thickTop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8" customHeight="1" x14ac:dyDescent="0.2">
      <c r="A23" s="126" t="s">
        <v>229</v>
      </c>
      <c r="B23" s="1" t="s">
        <v>6</v>
      </c>
      <c r="C23" s="126" t="s">
        <v>7</v>
      </c>
      <c r="D23" s="126" t="s">
        <v>8</v>
      </c>
      <c r="E23" s="243" t="s">
        <v>36</v>
      </c>
      <c r="F23" s="243"/>
      <c r="G23" s="2" t="s">
        <v>9</v>
      </c>
      <c r="H23" s="1" t="s">
        <v>10</v>
      </c>
      <c r="I23" s="1" t="s">
        <v>11</v>
      </c>
      <c r="J23" s="1" t="s">
        <v>13</v>
      </c>
    </row>
    <row r="24" spans="1:10" ht="26.1" customHeight="1" x14ac:dyDescent="0.2">
      <c r="A24" s="127" t="s">
        <v>37</v>
      </c>
      <c r="B24" s="3" t="s">
        <v>230</v>
      </c>
      <c r="C24" s="127" t="s">
        <v>17</v>
      </c>
      <c r="D24" s="127" t="s">
        <v>231</v>
      </c>
      <c r="E24" s="244" t="s">
        <v>38</v>
      </c>
      <c r="F24" s="244"/>
      <c r="G24" s="4" t="s">
        <v>18</v>
      </c>
      <c r="H24" s="5"/>
      <c r="I24" s="6"/>
      <c r="J24" s="6">
        <f>J25</f>
        <v>104</v>
      </c>
    </row>
    <row r="25" spans="1:10" ht="26.1" customHeight="1" x14ac:dyDescent="0.2">
      <c r="A25" s="123" t="s">
        <v>46</v>
      </c>
      <c r="B25" s="11" t="s">
        <v>284</v>
      </c>
      <c r="C25" s="123" t="s">
        <v>17</v>
      </c>
      <c r="D25" s="123" t="s">
        <v>285</v>
      </c>
      <c r="E25" s="246" t="s">
        <v>47</v>
      </c>
      <c r="F25" s="246"/>
      <c r="G25" s="12" t="s">
        <v>18</v>
      </c>
      <c r="H25" s="13">
        <v>1</v>
      </c>
      <c r="I25" s="14">
        <v>104</v>
      </c>
      <c r="J25" s="14">
        <f>TRUNC(I25*H25,2)</f>
        <v>104</v>
      </c>
    </row>
    <row r="26" spans="1:10" ht="28.5" customHeight="1" x14ac:dyDescent="0.2">
      <c r="A26" s="124"/>
      <c r="B26" s="124"/>
      <c r="C26" s="124"/>
      <c r="D26" s="124"/>
      <c r="E26" s="124"/>
      <c r="F26" s="15"/>
      <c r="G26" s="124"/>
      <c r="H26" s="15"/>
      <c r="I26" s="124"/>
      <c r="J26" s="15"/>
    </row>
    <row r="27" spans="1:10" ht="15" thickBot="1" x14ac:dyDescent="0.25">
      <c r="A27" s="124"/>
      <c r="B27" s="124"/>
      <c r="C27" s="124"/>
      <c r="D27" s="124"/>
      <c r="E27" s="124"/>
      <c r="F27" s="15"/>
      <c r="G27" s="124"/>
      <c r="H27" s="242"/>
      <c r="I27" s="242"/>
      <c r="J27" s="15"/>
    </row>
    <row r="28" spans="1:10" ht="0.95" customHeight="1" thickTop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8" customHeight="1" x14ac:dyDescent="0.2">
      <c r="A29" s="126" t="s">
        <v>232</v>
      </c>
      <c r="B29" s="1" t="s">
        <v>6</v>
      </c>
      <c r="C29" s="126" t="s">
        <v>7</v>
      </c>
      <c r="D29" s="126" t="s">
        <v>8</v>
      </c>
      <c r="E29" s="243" t="s">
        <v>36</v>
      </c>
      <c r="F29" s="243"/>
      <c r="G29" s="2" t="s">
        <v>9</v>
      </c>
      <c r="H29" s="1" t="s">
        <v>10</v>
      </c>
      <c r="I29" s="1" t="s">
        <v>11</v>
      </c>
      <c r="J29" s="1" t="s">
        <v>13</v>
      </c>
    </row>
    <row r="30" spans="1:10" ht="26.1" customHeight="1" x14ac:dyDescent="0.2">
      <c r="A30" s="127" t="s">
        <v>37</v>
      </c>
      <c r="B30" s="3" t="s">
        <v>20</v>
      </c>
      <c r="C30" s="127" t="s">
        <v>17</v>
      </c>
      <c r="D30" s="127" t="s">
        <v>233</v>
      </c>
      <c r="E30" s="244" t="s">
        <v>38</v>
      </c>
      <c r="F30" s="244"/>
      <c r="G30" s="4" t="s">
        <v>18</v>
      </c>
      <c r="H30" s="5"/>
      <c r="I30" s="6"/>
      <c r="J30" s="6">
        <f>J31</f>
        <v>34.11</v>
      </c>
    </row>
    <row r="31" spans="1:10" ht="24" customHeight="1" x14ac:dyDescent="0.2">
      <c r="A31" s="123" t="s">
        <v>46</v>
      </c>
      <c r="B31" s="11" t="s">
        <v>49</v>
      </c>
      <c r="C31" s="123" t="s">
        <v>50</v>
      </c>
      <c r="D31" s="123" t="s">
        <v>51</v>
      </c>
      <c r="E31" s="246" t="s">
        <v>47</v>
      </c>
      <c r="F31" s="246"/>
      <c r="G31" s="12" t="s">
        <v>23</v>
      </c>
      <c r="H31" s="13">
        <v>1</v>
      </c>
      <c r="I31" s="14">
        <v>34.11</v>
      </c>
      <c r="J31" s="14">
        <f>TRUNC(I31*H31,2)</f>
        <v>34.11</v>
      </c>
    </row>
    <row r="32" spans="1:10" x14ac:dyDescent="0.2">
      <c r="A32" s="124"/>
      <c r="B32" s="124"/>
      <c r="C32" s="124"/>
      <c r="D32" s="124"/>
      <c r="E32" s="124"/>
      <c r="F32" s="15"/>
      <c r="G32" s="124"/>
      <c r="H32" s="15"/>
      <c r="I32" s="124"/>
      <c r="J32" s="15"/>
    </row>
    <row r="33" spans="1:10" ht="15" thickBot="1" x14ac:dyDescent="0.25">
      <c r="A33" s="124"/>
      <c r="B33" s="124"/>
      <c r="C33" s="124"/>
      <c r="D33" s="124"/>
      <c r="E33" s="124"/>
      <c r="F33" s="15"/>
      <c r="G33" s="124"/>
      <c r="H33" s="242"/>
      <c r="I33" s="242"/>
      <c r="J33" s="15"/>
    </row>
    <row r="34" spans="1:10" ht="0.95" customHeight="1" thickTop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8" customHeight="1" x14ac:dyDescent="0.2">
      <c r="A35" s="126" t="s">
        <v>234</v>
      </c>
      <c r="B35" s="1" t="s">
        <v>6</v>
      </c>
      <c r="C35" s="126" t="s">
        <v>7</v>
      </c>
      <c r="D35" s="126" t="s">
        <v>8</v>
      </c>
      <c r="E35" s="243" t="s">
        <v>36</v>
      </c>
      <c r="F35" s="243"/>
      <c r="G35" s="2" t="s">
        <v>9</v>
      </c>
      <c r="H35" s="1" t="s">
        <v>10</v>
      </c>
      <c r="I35" s="1" t="s">
        <v>11</v>
      </c>
      <c r="J35" s="1" t="s">
        <v>13</v>
      </c>
    </row>
    <row r="36" spans="1:10" ht="26.1" customHeight="1" x14ac:dyDescent="0.2">
      <c r="A36" s="127" t="s">
        <v>37</v>
      </c>
      <c r="B36" s="3" t="s">
        <v>235</v>
      </c>
      <c r="C36" s="127" t="s">
        <v>17</v>
      </c>
      <c r="D36" s="127" t="s">
        <v>236</v>
      </c>
      <c r="E36" s="244" t="s">
        <v>38</v>
      </c>
      <c r="F36" s="244"/>
      <c r="G36" s="4" t="s">
        <v>22</v>
      </c>
      <c r="H36" s="5"/>
      <c r="I36" s="6"/>
      <c r="J36" s="6">
        <f>J37</f>
        <v>18.399999999999999</v>
      </c>
    </row>
    <row r="37" spans="1:10" ht="26.1" customHeight="1" x14ac:dyDescent="0.2">
      <c r="A37" s="123" t="s">
        <v>46</v>
      </c>
      <c r="B37" s="11" t="s">
        <v>286</v>
      </c>
      <c r="C37" s="123" t="s">
        <v>17</v>
      </c>
      <c r="D37" s="123" t="s">
        <v>287</v>
      </c>
      <c r="E37" s="246" t="s">
        <v>47</v>
      </c>
      <c r="F37" s="246"/>
      <c r="G37" s="12" t="s">
        <v>22</v>
      </c>
      <c r="H37" s="13">
        <v>1.05</v>
      </c>
      <c r="I37" s="14">
        <v>17.53</v>
      </c>
      <c r="J37" s="14">
        <f>TRUNC(I37*H37,2)</f>
        <v>18.399999999999999</v>
      </c>
    </row>
    <row r="38" spans="1:10" x14ac:dyDescent="0.2">
      <c r="A38" s="124"/>
      <c r="B38" s="124"/>
      <c r="C38" s="124"/>
      <c r="D38" s="124"/>
      <c r="E38" s="124"/>
      <c r="F38" s="15"/>
      <c r="G38" s="124"/>
      <c r="H38" s="15"/>
      <c r="I38" s="124"/>
      <c r="J38" s="15"/>
    </row>
    <row r="39" spans="1:10" ht="15" thickBot="1" x14ac:dyDescent="0.25">
      <c r="A39" s="124"/>
      <c r="B39" s="124"/>
      <c r="C39" s="124"/>
      <c r="D39" s="124"/>
      <c r="E39" s="124"/>
      <c r="F39" s="15"/>
      <c r="G39" s="124"/>
      <c r="H39" s="242"/>
      <c r="I39" s="242"/>
      <c r="J39" s="15"/>
    </row>
    <row r="40" spans="1:10" ht="0.95" customHeight="1" thickTop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8" customHeight="1" x14ac:dyDescent="0.2">
      <c r="A41" s="126" t="s">
        <v>237</v>
      </c>
      <c r="B41" s="1" t="s">
        <v>6</v>
      </c>
      <c r="C41" s="126" t="s">
        <v>7</v>
      </c>
      <c r="D41" s="126" t="s">
        <v>8</v>
      </c>
      <c r="E41" s="243" t="s">
        <v>36</v>
      </c>
      <c r="F41" s="243"/>
      <c r="G41" s="2" t="s">
        <v>9</v>
      </c>
      <c r="H41" s="1" t="s">
        <v>10</v>
      </c>
      <c r="I41" s="1" t="s">
        <v>11</v>
      </c>
      <c r="J41" s="1" t="s">
        <v>13</v>
      </c>
    </row>
    <row r="42" spans="1:10" ht="26.1" customHeight="1" x14ac:dyDescent="0.2">
      <c r="A42" s="127" t="s">
        <v>37</v>
      </c>
      <c r="B42" s="3" t="s">
        <v>27</v>
      </c>
      <c r="C42" s="127" t="s">
        <v>17</v>
      </c>
      <c r="D42" s="127" t="s">
        <v>238</v>
      </c>
      <c r="E42" s="244" t="s">
        <v>38</v>
      </c>
      <c r="F42" s="244"/>
      <c r="G42" s="4" t="s">
        <v>18</v>
      </c>
      <c r="H42" s="5"/>
      <c r="I42" s="6"/>
      <c r="J42" s="6">
        <f>J43</f>
        <v>3915.99</v>
      </c>
    </row>
    <row r="43" spans="1:10" ht="26.1" customHeight="1" x14ac:dyDescent="0.2">
      <c r="A43" s="123" t="s">
        <v>46</v>
      </c>
      <c r="B43" s="11" t="s">
        <v>58</v>
      </c>
      <c r="C43" s="123" t="s">
        <v>17</v>
      </c>
      <c r="D43" s="123" t="s">
        <v>28</v>
      </c>
      <c r="E43" s="246" t="s">
        <v>47</v>
      </c>
      <c r="F43" s="246"/>
      <c r="G43" s="12" t="s">
        <v>18</v>
      </c>
      <c r="H43" s="13">
        <v>1</v>
      </c>
      <c r="I43" s="14">
        <v>3915.99</v>
      </c>
      <c r="J43" s="14">
        <f>TRUNC(I43*H43,2)</f>
        <v>3915.99</v>
      </c>
    </row>
    <row r="44" spans="1:10" x14ac:dyDescent="0.2">
      <c r="A44" s="124"/>
      <c r="B44" s="124"/>
      <c r="C44" s="124"/>
      <c r="D44" s="124"/>
      <c r="E44" s="124"/>
      <c r="F44" s="15"/>
      <c r="G44" s="124"/>
      <c r="H44" s="15"/>
      <c r="I44" s="124"/>
      <c r="J44" s="15"/>
    </row>
    <row r="45" spans="1:10" ht="15" thickBot="1" x14ac:dyDescent="0.25">
      <c r="A45" s="124"/>
      <c r="B45" s="124"/>
      <c r="C45" s="124"/>
      <c r="D45" s="124"/>
      <c r="E45" s="124"/>
      <c r="F45" s="15"/>
      <c r="G45" s="124"/>
      <c r="H45" s="242"/>
      <c r="I45" s="242"/>
      <c r="J45" s="15"/>
    </row>
    <row r="46" spans="1:10" ht="0.95" customHeight="1" thickTop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8" customHeight="1" x14ac:dyDescent="0.2">
      <c r="A47" s="126" t="s">
        <v>239</v>
      </c>
      <c r="B47" s="1" t="s">
        <v>6</v>
      </c>
      <c r="C47" s="126" t="s">
        <v>7</v>
      </c>
      <c r="D47" s="126" t="s">
        <v>8</v>
      </c>
      <c r="E47" s="243" t="s">
        <v>36</v>
      </c>
      <c r="F47" s="243"/>
      <c r="G47" s="2" t="s">
        <v>9</v>
      </c>
      <c r="H47" s="1" t="s">
        <v>10</v>
      </c>
      <c r="I47" s="1" t="s">
        <v>11</v>
      </c>
      <c r="J47" s="1" t="s">
        <v>13</v>
      </c>
    </row>
    <row r="48" spans="1:10" ht="26.1" customHeight="1" x14ac:dyDescent="0.2">
      <c r="A48" s="127" t="s">
        <v>37</v>
      </c>
      <c r="B48" s="3" t="s">
        <v>25</v>
      </c>
      <c r="C48" s="127" t="s">
        <v>17</v>
      </c>
      <c r="D48" s="127" t="s">
        <v>240</v>
      </c>
      <c r="E48" s="244" t="s">
        <v>38</v>
      </c>
      <c r="F48" s="244"/>
      <c r="G48" s="4" t="s">
        <v>18</v>
      </c>
      <c r="H48" s="5"/>
      <c r="I48" s="6"/>
      <c r="J48" s="6">
        <f>J49</f>
        <v>3604.32</v>
      </c>
    </row>
    <row r="49" spans="1:10" ht="26.1" customHeight="1" x14ac:dyDescent="0.2">
      <c r="A49" s="123" t="s">
        <v>46</v>
      </c>
      <c r="B49" s="11" t="s">
        <v>57</v>
      </c>
      <c r="C49" s="123" t="s">
        <v>17</v>
      </c>
      <c r="D49" s="123" t="s">
        <v>26</v>
      </c>
      <c r="E49" s="246" t="s">
        <v>47</v>
      </c>
      <c r="F49" s="246"/>
      <c r="G49" s="12" t="s">
        <v>18</v>
      </c>
      <c r="H49" s="13">
        <v>1</v>
      </c>
      <c r="I49" s="14">
        <v>3604.32</v>
      </c>
      <c r="J49" s="14">
        <f>TRUNC(I49*H49,2)</f>
        <v>3604.32</v>
      </c>
    </row>
    <row r="50" spans="1:10" x14ac:dyDescent="0.2">
      <c r="A50" s="124"/>
      <c r="B50" s="124"/>
      <c r="C50" s="124"/>
      <c r="D50" s="124"/>
      <c r="E50" s="124"/>
      <c r="F50" s="15"/>
      <c r="G50" s="124"/>
      <c r="H50" s="15"/>
      <c r="I50" s="124"/>
      <c r="J50" s="15"/>
    </row>
    <row r="51" spans="1:10" ht="15" thickBot="1" x14ac:dyDescent="0.25">
      <c r="A51" s="124"/>
      <c r="B51" s="124"/>
      <c r="C51" s="124"/>
      <c r="D51" s="124"/>
      <c r="E51" s="124"/>
      <c r="F51" s="15"/>
      <c r="G51" s="124"/>
      <c r="H51" s="242"/>
      <c r="I51" s="242"/>
      <c r="J51" s="15"/>
    </row>
    <row r="52" spans="1:10" ht="0.95" customHeight="1" thickTop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8" customHeight="1" x14ac:dyDescent="0.2">
      <c r="A53" s="126" t="s">
        <v>241</v>
      </c>
      <c r="B53" s="1" t="s">
        <v>6</v>
      </c>
      <c r="C53" s="126" t="s">
        <v>7</v>
      </c>
      <c r="D53" s="126" t="s">
        <v>8</v>
      </c>
      <c r="E53" s="243" t="s">
        <v>36</v>
      </c>
      <c r="F53" s="243"/>
      <c r="G53" s="2" t="s">
        <v>9</v>
      </c>
      <c r="H53" s="1" t="s">
        <v>10</v>
      </c>
      <c r="I53" s="1" t="s">
        <v>11</v>
      </c>
      <c r="J53" s="1" t="s">
        <v>13</v>
      </c>
    </row>
    <row r="54" spans="1:10" ht="26.1" customHeight="1" x14ac:dyDescent="0.2">
      <c r="A54" s="127" t="s">
        <v>37</v>
      </c>
      <c r="B54" s="3" t="s">
        <v>29</v>
      </c>
      <c r="C54" s="127" t="s">
        <v>17</v>
      </c>
      <c r="D54" s="127" t="s">
        <v>242</v>
      </c>
      <c r="E54" s="244" t="s">
        <v>38</v>
      </c>
      <c r="F54" s="244"/>
      <c r="G54" s="4" t="s">
        <v>18</v>
      </c>
      <c r="H54" s="5"/>
      <c r="I54" s="6"/>
      <c r="J54" s="6">
        <f>J55</f>
        <v>8341.84</v>
      </c>
    </row>
    <row r="55" spans="1:10" ht="26.1" customHeight="1" x14ac:dyDescent="0.2">
      <c r="A55" s="123" t="s">
        <v>46</v>
      </c>
      <c r="B55" s="11" t="s">
        <v>59</v>
      </c>
      <c r="C55" s="123" t="s">
        <v>17</v>
      </c>
      <c r="D55" s="123" t="s">
        <v>30</v>
      </c>
      <c r="E55" s="246" t="s">
        <v>47</v>
      </c>
      <c r="F55" s="246"/>
      <c r="G55" s="12" t="s">
        <v>18</v>
      </c>
      <c r="H55" s="13">
        <v>1</v>
      </c>
      <c r="I55" s="14">
        <v>8341.84</v>
      </c>
      <c r="J55" s="14">
        <f>TRUNC(I55*H55,2)</f>
        <v>8341.84</v>
      </c>
    </row>
    <row r="56" spans="1:10" x14ac:dyDescent="0.2">
      <c r="A56" s="124"/>
      <c r="B56" s="124"/>
      <c r="C56" s="124"/>
      <c r="D56" s="124"/>
      <c r="E56" s="124"/>
      <c r="F56" s="15"/>
      <c r="G56" s="124"/>
      <c r="H56" s="15"/>
      <c r="I56" s="124"/>
      <c r="J56" s="15"/>
    </row>
    <row r="57" spans="1:10" ht="15" thickBot="1" x14ac:dyDescent="0.25">
      <c r="A57" s="124"/>
      <c r="B57" s="124"/>
      <c r="C57" s="124"/>
      <c r="D57" s="124"/>
      <c r="E57" s="124"/>
      <c r="F57" s="15"/>
      <c r="G57" s="124"/>
      <c r="H57" s="242"/>
      <c r="I57" s="242"/>
      <c r="J57" s="15"/>
    </row>
    <row r="58" spans="1:10" ht="0.95" customHeight="1" thickTop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8" customHeight="1" x14ac:dyDescent="0.2">
      <c r="A59" s="126" t="s">
        <v>243</v>
      </c>
      <c r="B59" s="1" t="s">
        <v>6</v>
      </c>
      <c r="C59" s="126" t="s">
        <v>7</v>
      </c>
      <c r="D59" s="126" t="s">
        <v>8</v>
      </c>
      <c r="E59" s="243" t="s">
        <v>36</v>
      </c>
      <c r="F59" s="243"/>
      <c r="G59" s="2" t="s">
        <v>9</v>
      </c>
      <c r="H59" s="1" t="s">
        <v>10</v>
      </c>
      <c r="I59" s="1" t="s">
        <v>11</v>
      </c>
      <c r="J59" s="1" t="s">
        <v>13</v>
      </c>
    </row>
    <row r="60" spans="1:10" ht="26.1" customHeight="1" x14ac:dyDescent="0.2">
      <c r="A60" s="127" t="s">
        <v>37</v>
      </c>
      <c r="B60" s="3" t="s">
        <v>333</v>
      </c>
      <c r="C60" s="127" t="s">
        <v>17</v>
      </c>
      <c r="D60" s="127" t="s">
        <v>334</v>
      </c>
      <c r="E60" s="244" t="s">
        <v>38</v>
      </c>
      <c r="F60" s="244"/>
      <c r="G60" s="4" t="s">
        <v>18</v>
      </c>
      <c r="H60" s="5"/>
      <c r="I60" s="6"/>
      <c r="J60" s="6">
        <f>J61</f>
        <v>3472.22</v>
      </c>
    </row>
    <row r="61" spans="1:10" ht="26.1" customHeight="1" x14ac:dyDescent="0.2">
      <c r="A61" s="123" t="s">
        <v>46</v>
      </c>
      <c r="B61" s="11" t="s">
        <v>345</v>
      </c>
      <c r="C61" s="123" t="s">
        <v>17</v>
      </c>
      <c r="D61" s="123" t="s">
        <v>346</v>
      </c>
      <c r="E61" s="246" t="s">
        <v>47</v>
      </c>
      <c r="F61" s="246"/>
      <c r="G61" s="12" t="s">
        <v>18</v>
      </c>
      <c r="H61" s="13">
        <v>1</v>
      </c>
      <c r="I61" s="14">
        <v>3472.22</v>
      </c>
      <c r="J61" s="14">
        <f>TRUNC(I61*H61,2)</f>
        <v>3472.22</v>
      </c>
    </row>
    <row r="62" spans="1:10" x14ac:dyDescent="0.2">
      <c r="A62" s="124"/>
      <c r="B62" s="124"/>
      <c r="C62" s="124"/>
      <c r="D62" s="124"/>
      <c r="E62" s="124"/>
      <c r="F62" s="15"/>
      <c r="G62" s="124"/>
      <c r="H62" s="15"/>
      <c r="I62" s="124"/>
      <c r="J62" s="15"/>
    </row>
    <row r="63" spans="1:10" ht="15" thickBot="1" x14ac:dyDescent="0.25">
      <c r="A63" s="124"/>
      <c r="B63" s="124"/>
      <c r="C63" s="124"/>
      <c r="D63" s="124"/>
      <c r="E63" s="124"/>
      <c r="F63" s="15"/>
      <c r="G63" s="124"/>
      <c r="H63" s="242"/>
      <c r="I63" s="242"/>
      <c r="J63" s="15"/>
    </row>
    <row r="64" spans="1:10" ht="0.95" customHeight="1" thickTop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1" ht="18" customHeight="1" x14ac:dyDescent="0.2">
      <c r="A65" s="126" t="s">
        <v>244</v>
      </c>
      <c r="B65" s="1" t="s">
        <v>6</v>
      </c>
      <c r="C65" s="126" t="s">
        <v>7</v>
      </c>
      <c r="D65" s="126" t="s">
        <v>8</v>
      </c>
      <c r="E65" s="243" t="s">
        <v>36</v>
      </c>
      <c r="F65" s="243"/>
      <c r="G65" s="2" t="s">
        <v>9</v>
      </c>
      <c r="H65" s="1" t="s">
        <v>10</v>
      </c>
      <c r="I65" s="1" t="s">
        <v>11</v>
      </c>
      <c r="J65" s="1" t="s">
        <v>13</v>
      </c>
    </row>
    <row r="66" spans="1:11" ht="26.1" customHeight="1" x14ac:dyDescent="0.2">
      <c r="A66" s="127" t="s">
        <v>37</v>
      </c>
      <c r="B66" s="3" t="s">
        <v>335</v>
      </c>
      <c r="C66" s="127" t="s">
        <v>17</v>
      </c>
      <c r="D66" s="127" t="s">
        <v>336</v>
      </c>
      <c r="E66" s="244" t="s">
        <v>38</v>
      </c>
      <c r="F66" s="244"/>
      <c r="G66" s="4" t="s">
        <v>18</v>
      </c>
      <c r="H66" s="5"/>
      <c r="I66" s="6"/>
      <c r="J66" s="6">
        <f>J67</f>
        <v>3397.55</v>
      </c>
    </row>
    <row r="67" spans="1:11" ht="26.1" customHeight="1" x14ac:dyDescent="0.2">
      <c r="A67" s="123" t="s">
        <v>46</v>
      </c>
      <c r="B67" s="11" t="s">
        <v>347</v>
      </c>
      <c r="C67" s="123" t="s">
        <v>17</v>
      </c>
      <c r="D67" s="123" t="s">
        <v>348</v>
      </c>
      <c r="E67" s="246" t="s">
        <v>47</v>
      </c>
      <c r="F67" s="246"/>
      <c r="G67" s="12" t="s">
        <v>18</v>
      </c>
      <c r="H67" s="13">
        <v>1</v>
      </c>
      <c r="I67" s="14">
        <v>3397.55</v>
      </c>
      <c r="J67" s="14">
        <f>TRUNC(I67*H67,2)</f>
        <v>3397.55</v>
      </c>
    </row>
    <row r="68" spans="1:11" x14ac:dyDescent="0.2">
      <c r="A68" s="124"/>
      <c r="B68" s="124"/>
      <c r="C68" s="124"/>
      <c r="D68" s="124"/>
      <c r="E68" s="124"/>
      <c r="F68" s="15"/>
      <c r="G68" s="124"/>
      <c r="H68" s="15"/>
      <c r="I68" s="124"/>
      <c r="J68" s="15"/>
    </row>
    <row r="69" spans="1:11" ht="15" thickBot="1" x14ac:dyDescent="0.25">
      <c r="A69" s="124"/>
      <c r="B69" s="124"/>
      <c r="C69" s="124"/>
      <c r="D69" s="124"/>
      <c r="E69" s="124"/>
      <c r="F69" s="15"/>
      <c r="G69" s="124"/>
      <c r="H69" s="242"/>
      <c r="I69" s="242"/>
      <c r="J69" s="15"/>
    </row>
    <row r="70" spans="1:11" ht="0.95" customHeight="1" thickTop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1" ht="18" customHeight="1" x14ac:dyDescent="0.2">
      <c r="A71" s="126" t="s">
        <v>247</v>
      </c>
      <c r="B71" s="1" t="s">
        <v>6</v>
      </c>
      <c r="C71" s="126" t="s">
        <v>7</v>
      </c>
      <c r="D71" s="126" t="s">
        <v>8</v>
      </c>
      <c r="E71" s="243" t="s">
        <v>36</v>
      </c>
      <c r="F71" s="243"/>
      <c r="G71" s="2" t="s">
        <v>9</v>
      </c>
      <c r="H71" s="1" t="s">
        <v>10</v>
      </c>
      <c r="I71" s="1" t="s">
        <v>11</v>
      </c>
      <c r="J71" s="1" t="s">
        <v>13</v>
      </c>
    </row>
    <row r="72" spans="1:11" ht="26.1" customHeight="1" x14ac:dyDescent="0.2">
      <c r="A72" s="127" t="s">
        <v>37</v>
      </c>
      <c r="B72" s="3" t="s">
        <v>245</v>
      </c>
      <c r="C72" s="127" t="s">
        <v>17</v>
      </c>
      <c r="D72" s="127" t="s">
        <v>246</v>
      </c>
      <c r="E72" s="244" t="s">
        <v>38</v>
      </c>
      <c r="F72" s="244"/>
      <c r="G72" s="4" t="s">
        <v>18</v>
      </c>
      <c r="H72" s="5"/>
      <c r="I72" s="6"/>
      <c r="J72" s="6">
        <f>J73</f>
        <v>442.11</v>
      </c>
    </row>
    <row r="73" spans="1:11" ht="26.1" customHeight="1" x14ac:dyDescent="0.2">
      <c r="A73" s="123" t="s">
        <v>46</v>
      </c>
      <c r="B73" s="11" t="s">
        <v>25</v>
      </c>
      <c r="C73" s="123" t="s">
        <v>17</v>
      </c>
      <c r="D73" s="123" t="s">
        <v>288</v>
      </c>
      <c r="E73" s="246" t="s">
        <v>47</v>
      </c>
      <c r="F73" s="246"/>
      <c r="G73" s="12" t="s">
        <v>18</v>
      </c>
      <c r="H73" s="13">
        <v>1</v>
      </c>
      <c r="I73" s="14">
        <v>442.11</v>
      </c>
      <c r="J73" s="14">
        <f>TRUNC(I73*H73,2)</f>
        <v>442.11</v>
      </c>
    </row>
    <row r="74" spans="1:11" x14ac:dyDescent="0.2">
      <c r="A74" s="124"/>
      <c r="B74" s="124"/>
      <c r="C74" s="124"/>
      <c r="D74" s="124"/>
      <c r="E74" s="124"/>
      <c r="F74" s="15"/>
      <c r="G74" s="124"/>
      <c r="H74" s="15"/>
      <c r="I74" s="124"/>
      <c r="J74" s="15"/>
    </row>
    <row r="75" spans="1:11" ht="15" thickBot="1" x14ac:dyDescent="0.25">
      <c r="A75" s="124"/>
      <c r="B75" s="124"/>
      <c r="C75" s="124"/>
      <c r="D75" s="124"/>
      <c r="E75" s="124"/>
      <c r="F75" s="15"/>
      <c r="G75" s="124"/>
      <c r="H75" s="242"/>
      <c r="I75" s="242"/>
      <c r="J75" s="15"/>
    </row>
    <row r="76" spans="1:11" ht="0.95" customHeight="1" thickTop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1" s="159" customFormat="1" ht="18" customHeight="1" x14ac:dyDescent="0.2">
      <c r="A77" s="160" t="s">
        <v>349</v>
      </c>
      <c r="B77" s="1" t="s">
        <v>6</v>
      </c>
      <c r="C77" s="160" t="s">
        <v>7</v>
      </c>
      <c r="D77" s="160" t="s">
        <v>8</v>
      </c>
      <c r="E77" s="243" t="s">
        <v>36</v>
      </c>
      <c r="F77" s="243"/>
      <c r="G77" s="2" t="s">
        <v>9</v>
      </c>
      <c r="H77" s="1" t="s">
        <v>10</v>
      </c>
      <c r="I77" s="1" t="s">
        <v>11</v>
      </c>
      <c r="J77" s="1" t="s">
        <v>13</v>
      </c>
    </row>
    <row r="78" spans="1:11" s="159" customFormat="1" ht="26.1" customHeight="1" x14ac:dyDescent="0.2">
      <c r="A78" s="161" t="s">
        <v>37</v>
      </c>
      <c r="B78" s="3" t="s">
        <v>337</v>
      </c>
      <c r="C78" s="161" t="s">
        <v>17</v>
      </c>
      <c r="D78" s="161" t="s">
        <v>338</v>
      </c>
      <c r="E78" s="244" t="s">
        <v>38</v>
      </c>
      <c r="F78" s="244"/>
      <c r="G78" s="4" t="s">
        <v>18</v>
      </c>
      <c r="H78" s="5"/>
      <c r="I78" s="6"/>
      <c r="J78" s="6">
        <v>781.51</v>
      </c>
    </row>
    <row r="79" spans="1:11" s="159" customFormat="1" ht="26.1" customHeight="1" x14ac:dyDescent="0.2">
      <c r="A79" s="162" t="s">
        <v>46</v>
      </c>
      <c r="B79" s="11" t="s">
        <v>350</v>
      </c>
      <c r="C79" s="162" t="s">
        <v>17</v>
      </c>
      <c r="D79" s="162" t="s">
        <v>351</v>
      </c>
      <c r="E79" s="246" t="s">
        <v>47</v>
      </c>
      <c r="F79" s="246"/>
      <c r="G79" s="12" t="s">
        <v>18</v>
      </c>
      <c r="H79" s="13">
        <v>1</v>
      </c>
      <c r="I79" s="14">
        <v>781.51</v>
      </c>
      <c r="J79" s="14">
        <f>TRUNC(I79*H79,2)</f>
        <v>781.51</v>
      </c>
    </row>
    <row r="80" spans="1:11" s="159" customFormat="1" x14ac:dyDescent="0.2">
      <c r="A80" s="163"/>
      <c r="B80" s="163"/>
      <c r="C80" s="163"/>
      <c r="D80" s="163"/>
      <c r="E80" s="163"/>
      <c r="F80" s="163"/>
      <c r="G80" s="15"/>
      <c r="H80" s="163"/>
      <c r="I80" s="15"/>
      <c r="J80" s="163"/>
      <c r="K80" s="15"/>
    </row>
    <row r="81" spans="1:12" s="159" customFormat="1" ht="15" thickBot="1" x14ac:dyDescent="0.25">
      <c r="A81" s="163"/>
      <c r="B81" s="163"/>
      <c r="C81" s="163"/>
      <c r="D81" s="163"/>
      <c r="E81" s="163"/>
      <c r="F81" s="163"/>
      <c r="G81" s="15"/>
      <c r="H81" s="242"/>
      <c r="I81" s="242"/>
      <c r="J81" s="163"/>
      <c r="K81" s="170"/>
      <c r="L81" s="167"/>
    </row>
    <row r="82" spans="1:12" s="159" customFormat="1" ht="0.95" customHeight="1" thickTop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5"/>
      <c r="L82" s="167"/>
    </row>
    <row r="83" spans="1:12" s="159" customFormat="1" ht="18" customHeight="1" x14ac:dyDescent="0.2">
      <c r="A83" s="160" t="s">
        <v>352</v>
      </c>
      <c r="B83" s="1" t="s">
        <v>6</v>
      </c>
      <c r="C83" s="160" t="s">
        <v>7</v>
      </c>
      <c r="D83" s="160" t="s">
        <v>8</v>
      </c>
      <c r="E83" s="243" t="s">
        <v>36</v>
      </c>
      <c r="F83" s="243"/>
      <c r="G83" s="2" t="s">
        <v>9</v>
      </c>
      <c r="H83" s="1" t="s">
        <v>10</v>
      </c>
      <c r="I83" s="1" t="s">
        <v>11</v>
      </c>
      <c r="J83" s="166" t="s">
        <v>13</v>
      </c>
      <c r="K83" s="167"/>
      <c r="L83" s="167"/>
    </row>
    <row r="84" spans="1:12" s="159" customFormat="1" ht="24" customHeight="1" x14ac:dyDescent="0.2">
      <c r="A84" s="161" t="s">
        <v>37</v>
      </c>
      <c r="B84" s="3" t="s">
        <v>339</v>
      </c>
      <c r="C84" s="161" t="s">
        <v>17</v>
      </c>
      <c r="D84" s="161" t="s">
        <v>340</v>
      </c>
      <c r="E84" s="244" t="s">
        <v>38</v>
      </c>
      <c r="F84" s="244"/>
      <c r="G84" s="4" t="s">
        <v>18</v>
      </c>
      <c r="H84" s="5"/>
      <c r="I84" s="6"/>
      <c r="J84" s="168">
        <v>9.4499999999999993</v>
      </c>
      <c r="K84" s="167"/>
      <c r="L84" s="167"/>
    </row>
    <row r="85" spans="1:12" s="159" customFormat="1" ht="24" customHeight="1" x14ac:dyDescent="0.2">
      <c r="A85" s="162" t="s">
        <v>46</v>
      </c>
      <c r="B85" s="11" t="s">
        <v>353</v>
      </c>
      <c r="C85" s="162" t="s">
        <v>17</v>
      </c>
      <c r="D85" s="162" t="s">
        <v>354</v>
      </c>
      <c r="E85" s="246" t="s">
        <v>47</v>
      </c>
      <c r="F85" s="246"/>
      <c r="G85" s="12" t="s">
        <v>18</v>
      </c>
      <c r="H85" s="13">
        <v>1</v>
      </c>
      <c r="I85" s="14">
        <v>9.4499999999999993</v>
      </c>
      <c r="J85" s="169">
        <f>TRUNC(I85*H85,2)</f>
        <v>9.4499999999999993</v>
      </c>
      <c r="K85" s="167"/>
      <c r="L85" s="167"/>
    </row>
    <row r="86" spans="1:12" s="159" customFormat="1" x14ac:dyDescent="0.2">
      <c r="A86" s="163"/>
      <c r="B86" s="163"/>
      <c r="C86" s="163"/>
      <c r="D86" s="163"/>
      <c r="E86" s="163"/>
      <c r="F86" s="163"/>
      <c r="G86" s="15"/>
      <c r="H86" s="163"/>
      <c r="I86" s="15"/>
      <c r="J86" s="163"/>
      <c r="K86" s="170"/>
      <c r="L86" s="167"/>
    </row>
    <row r="87" spans="1:12" s="159" customFormat="1" ht="15" thickBot="1" x14ac:dyDescent="0.25">
      <c r="A87" s="163"/>
      <c r="B87" s="163"/>
      <c r="C87" s="163"/>
      <c r="D87" s="163"/>
      <c r="E87" s="163"/>
      <c r="F87" s="163"/>
      <c r="G87" s="15"/>
      <c r="H87" s="242"/>
      <c r="I87" s="242"/>
      <c r="J87" s="163"/>
      <c r="K87" s="170"/>
      <c r="L87" s="167"/>
    </row>
    <row r="88" spans="1:12" s="159" customFormat="1" ht="0.95" customHeight="1" thickTop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5"/>
      <c r="L88" s="167"/>
    </row>
    <row r="89" spans="1:12" s="159" customFormat="1" ht="18" customHeight="1" x14ac:dyDescent="0.2">
      <c r="A89" s="160" t="s">
        <v>355</v>
      </c>
      <c r="B89" s="1" t="s">
        <v>6</v>
      </c>
      <c r="C89" s="160" t="s">
        <v>7</v>
      </c>
      <c r="D89" s="160" t="s">
        <v>8</v>
      </c>
      <c r="E89" s="243" t="s">
        <v>36</v>
      </c>
      <c r="F89" s="243"/>
      <c r="G89" s="2" t="s">
        <v>9</v>
      </c>
      <c r="H89" s="1" t="s">
        <v>10</v>
      </c>
      <c r="I89" s="1" t="s">
        <v>11</v>
      </c>
      <c r="J89" s="166" t="s">
        <v>13</v>
      </c>
      <c r="K89" s="167"/>
      <c r="L89" s="167"/>
    </row>
    <row r="90" spans="1:12" s="159" customFormat="1" ht="26.1" customHeight="1" x14ac:dyDescent="0.2">
      <c r="A90" s="161" t="s">
        <v>37</v>
      </c>
      <c r="B90" s="3" t="s">
        <v>341</v>
      </c>
      <c r="C90" s="161" t="s">
        <v>17</v>
      </c>
      <c r="D90" s="161" t="s">
        <v>342</v>
      </c>
      <c r="E90" s="244" t="s">
        <v>38</v>
      </c>
      <c r="F90" s="244"/>
      <c r="G90" s="4" t="s">
        <v>18</v>
      </c>
      <c r="H90" s="5"/>
      <c r="I90" s="6"/>
      <c r="J90" s="6">
        <v>1.6</v>
      </c>
    </row>
    <row r="91" spans="1:12" s="159" customFormat="1" ht="24" customHeight="1" x14ac:dyDescent="0.2">
      <c r="A91" s="162" t="s">
        <v>46</v>
      </c>
      <c r="B91" s="11" t="s">
        <v>356</v>
      </c>
      <c r="C91" s="162" t="s">
        <v>17</v>
      </c>
      <c r="D91" s="162" t="s">
        <v>357</v>
      </c>
      <c r="E91" s="246" t="s">
        <v>47</v>
      </c>
      <c r="F91" s="246"/>
      <c r="G91" s="12" t="s">
        <v>18</v>
      </c>
      <c r="H91" s="13">
        <v>1</v>
      </c>
      <c r="I91" s="14">
        <v>1.6</v>
      </c>
      <c r="J91" s="14">
        <f>TRUNC(I91*H91,2)</f>
        <v>1.6</v>
      </c>
    </row>
    <row r="92" spans="1:12" s="159" customFormat="1" x14ac:dyDescent="0.2">
      <c r="A92" s="163"/>
      <c r="B92" s="163"/>
      <c r="C92" s="163"/>
      <c r="D92" s="163"/>
      <c r="E92" s="163"/>
      <c r="F92" s="163"/>
      <c r="G92" s="15"/>
      <c r="H92" s="163"/>
      <c r="I92" s="15"/>
      <c r="J92" s="163"/>
      <c r="K92" s="15"/>
    </row>
    <row r="93" spans="1:12" s="159" customFormat="1" x14ac:dyDescent="0.2">
      <c r="A93" s="163"/>
      <c r="B93" s="163"/>
      <c r="C93" s="163"/>
      <c r="D93" s="163"/>
      <c r="E93" s="163"/>
      <c r="F93" s="163"/>
      <c r="G93" s="15"/>
      <c r="H93" s="242"/>
      <c r="I93" s="242"/>
      <c r="J93" s="163"/>
      <c r="K93" s="15"/>
    </row>
    <row r="94" spans="1:12" ht="18" customHeight="1" x14ac:dyDescent="0.2">
      <c r="A94" s="126" t="s">
        <v>250</v>
      </c>
      <c r="B94" s="1" t="s">
        <v>6</v>
      </c>
      <c r="C94" s="126" t="s">
        <v>7</v>
      </c>
      <c r="D94" s="126" t="s">
        <v>8</v>
      </c>
      <c r="E94" s="243" t="s">
        <v>36</v>
      </c>
      <c r="F94" s="243"/>
      <c r="G94" s="2" t="s">
        <v>9</v>
      </c>
      <c r="H94" s="1" t="s">
        <v>10</v>
      </c>
      <c r="I94" s="1" t="s">
        <v>11</v>
      </c>
      <c r="J94" s="1" t="s">
        <v>13</v>
      </c>
    </row>
    <row r="95" spans="1:12" ht="24" customHeight="1" x14ac:dyDescent="0.2">
      <c r="A95" s="127" t="s">
        <v>37</v>
      </c>
      <c r="B95" s="3" t="s">
        <v>251</v>
      </c>
      <c r="C95" s="127" t="s">
        <v>17</v>
      </c>
      <c r="D95" s="127" t="s">
        <v>252</v>
      </c>
      <c r="E95" s="244" t="s">
        <v>38</v>
      </c>
      <c r="F95" s="244"/>
      <c r="G95" s="4" t="s">
        <v>18</v>
      </c>
      <c r="H95" s="5"/>
      <c r="I95" s="6"/>
      <c r="J95" s="6">
        <f>SUM(J96:J98)</f>
        <v>635.23</v>
      </c>
    </row>
    <row r="96" spans="1:12" ht="24" customHeight="1" x14ac:dyDescent="0.2">
      <c r="A96" s="125" t="s">
        <v>39</v>
      </c>
      <c r="B96" s="7" t="s">
        <v>40</v>
      </c>
      <c r="C96" s="125" t="s">
        <v>21</v>
      </c>
      <c r="D96" s="125" t="s">
        <v>41</v>
      </c>
      <c r="E96" s="245" t="s">
        <v>42</v>
      </c>
      <c r="F96" s="245"/>
      <c r="G96" s="8" t="s">
        <v>43</v>
      </c>
      <c r="H96" s="9">
        <v>0.95731489999999997</v>
      </c>
      <c r="I96" s="10">
        <v>46.06</v>
      </c>
      <c r="J96" s="10">
        <f>TRUNC(H96*I96,2)</f>
        <v>44.09</v>
      </c>
    </row>
    <row r="97" spans="1:10" ht="26.1" customHeight="1" x14ac:dyDescent="0.2">
      <c r="A97" s="125" t="s">
        <v>39</v>
      </c>
      <c r="B97" s="7" t="s">
        <v>44</v>
      </c>
      <c r="C97" s="125" t="s">
        <v>21</v>
      </c>
      <c r="D97" s="125" t="s">
        <v>45</v>
      </c>
      <c r="E97" s="245" t="s">
        <v>42</v>
      </c>
      <c r="F97" s="245"/>
      <c r="G97" s="8" t="s">
        <v>43</v>
      </c>
      <c r="H97" s="9">
        <v>0.71798620000000002</v>
      </c>
      <c r="I97" s="10">
        <v>28.02</v>
      </c>
      <c r="J97" s="10">
        <f>TRUNC(H97*I97,2)</f>
        <v>20.11</v>
      </c>
    </row>
    <row r="98" spans="1:10" s="159" customFormat="1" ht="26.1" customHeight="1" x14ac:dyDescent="0.2">
      <c r="A98" s="162" t="s">
        <v>46</v>
      </c>
      <c r="B98" s="11" t="s">
        <v>394</v>
      </c>
      <c r="C98" s="162" t="s">
        <v>17</v>
      </c>
      <c r="D98" s="162" t="s">
        <v>395</v>
      </c>
      <c r="E98" s="246" t="s">
        <v>47</v>
      </c>
      <c r="F98" s="246"/>
      <c r="G98" s="12" t="s">
        <v>18</v>
      </c>
      <c r="H98" s="173">
        <v>1</v>
      </c>
      <c r="I98" s="174">
        <v>571.03</v>
      </c>
      <c r="J98" s="10">
        <f>TRUNC(H98*I98,2)</f>
        <v>571.03</v>
      </c>
    </row>
    <row r="99" spans="1:10" x14ac:dyDescent="0.2">
      <c r="A99" s="124"/>
      <c r="B99" s="124"/>
      <c r="C99" s="124"/>
      <c r="D99" s="124"/>
      <c r="E99" s="124"/>
      <c r="F99" s="15"/>
      <c r="G99" s="124"/>
      <c r="H99" s="15"/>
      <c r="I99" s="124"/>
      <c r="J99" s="15"/>
    </row>
    <row r="100" spans="1:10" ht="15" thickBot="1" x14ac:dyDescent="0.25">
      <c r="A100" s="124"/>
      <c r="B100" s="124"/>
      <c r="C100" s="124"/>
      <c r="D100" s="124"/>
      <c r="E100" s="124"/>
      <c r="F100" s="15"/>
      <c r="G100" s="124"/>
      <c r="H100" s="242"/>
      <c r="I100" s="242"/>
      <c r="J100" s="15"/>
    </row>
    <row r="101" spans="1:10" ht="0.95" customHeight="1" thickTop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8" customHeight="1" x14ac:dyDescent="0.2">
      <c r="A102" s="126" t="s">
        <v>253</v>
      </c>
      <c r="B102" s="1" t="s">
        <v>6</v>
      </c>
      <c r="C102" s="126" t="s">
        <v>7</v>
      </c>
      <c r="D102" s="126" t="s">
        <v>8</v>
      </c>
      <c r="E102" s="243" t="s">
        <v>36</v>
      </c>
      <c r="F102" s="243"/>
      <c r="G102" s="2" t="s">
        <v>9</v>
      </c>
      <c r="H102" s="1" t="s">
        <v>10</v>
      </c>
      <c r="I102" s="1" t="s">
        <v>11</v>
      </c>
      <c r="J102" s="1" t="s">
        <v>13</v>
      </c>
    </row>
    <row r="103" spans="1:10" ht="26.1" customHeight="1" x14ac:dyDescent="0.2">
      <c r="A103" s="127" t="s">
        <v>37</v>
      </c>
      <c r="B103" s="3" t="s">
        <v>254</v>
      </c>
      <c r="C103" s="127" t="s">
        <v>17</v>
      </c>
      <c r="D103" s="127" t="s">
        <v>255</v>
      </c>
      <c r="E103" s="244" t="s">
        <v>38</v>
      </c>
      <c r="F103" s="244"/>
      <c r="G103" s="4" t="s">
        <v>22</v>
      </c>
      <c r="H103" s="5"/>
      <c r="I103" s="6"/>
      <c r="J103" s="6">
        <f>SUM(J104:J105)</f>
        <v>4.3100000000000005</v>
      </c>
    </row>
    <row r="104" spans="1:10" ht="26.1" customHeight="1" x14ac:dyDescent="0.2">
      <c r="A104" s="125" t="s">
        <v>39</v>
      </c>
      <c r="B104" s="7" t="s">
        <v>52</v>
      </c>
      <c r="C104" s="125" t="s">
        <v>21</v>
      </c>
      <c r="D104" s="125" t="s">
        <v>53</v>
      </c>
      <c r="E104" s="245" t="s">
        <v>42</v>
      </c>
      <c r="F104" s="245"/>
      <c r="G104" s="8" t="s">
        <v>43</v>
      </c>
      <c r="H104" s="9">
        <v>0.06</v>
      </c>
      <c r="I104" s="10">
        <v>30.23</v>
      </c>
      <c r="J104" s="10">
        <f>TRUNC(H104*I104,2)</f>
        <v>1.81</v>
      </c>
    </row>
    <row r="105" spans="1:10" ht="24" customHeight="1" x14ac:dyDescent="0.2">
      <c r="A105" s="125" t="s">
        <v>39</v>
      </c>
      <c r="B105" s="7" t="s">
        <v>54</v>
      </c>
      <c r="C105" s="125" t="s">
        <v>21</v>
      </c>
      <c r="D105" s="125" t="s">
        <v>55</v>
      </c>
      <c r="E105" s="245" t="s">
        <v>42</v>
      </c>
      <c r="F105" s="245"/>
      <c r="G105" s="8" t="s">
        <v>43</v>
      </c>
      <c r="H105" s="9">
        <v>0.06</v>
      </c>
      <c r="I105" s="10">
        <v>41.83</v>
      </c>
      <c r="J105" s="10">
        <f>TRUNC(H105*I105,2)</f>
        <v>2.5</v>
      </c>
    </row>
    <row r="106" spans="1:10" x14ac:dyDescent="0.2">
      <c r="A106" s="124"/>
      <c r="B106" s="124"/>
      <c r="C106" s="124"/>
      <c r="D106" s="124"/>
      <c r="E106" s="124"/>
      <c r="F106" s="15"/>
      <c r="G106" s="124"/>
      <c r="H106" s="15"/>
      <c r="I106" s="124"/>
      <c r="J106" s="15"/>
    </row>
    <row r="107" spans="1:10" ht="15" thickBot="1" x14ac:dyDescent="0.25">
      <c r="A107" s="124"/>
      <c r="B107" s="124"/>
      <c r="C107" s="124"/>
      <c r="D107" s="124"/>
      <c r="E107" s="124"/>
      <c r="F107" s="15"/>
      <c r="G107" s="124"/>
      <c r="H107" s="242"/>
      <c r="I107" s="242"/>
      <c r="J107" s="15"/>
    </row>
    <row r="108" spans="1:10" ht="0.95" customHeight="1" thickTop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8" customHeight="1" x14ac:dyDescent="0.2">
      <c r="A109" s="126" t="s">
        <v>256</v>
      </c>
      <c r="B109" s="1" t="s">
        <v>6</v>
      </c>
      <c r="C109" s="126" t="s">
        <v>7</v>
      </c>
      <c r="D109" s="126" t="s">
        <v>8</v>
      </c>
      <c r="E109" s="243" t="s">
        <v>36</v>
      </c>
      <c r="F109" s="243"/>
      <c r="G109" s="2" t="s">
        <v>9</v>
      </c>
      <c r="H109" s="1" t="s">
        <v>10</v>
      </c>
      <c r="I109" s="1" t="s">
        <v>11</v>
      </c>
      <c r="J109" s="1" t="s">
        <v>13</v>
      </c>
    </row>
    <row r="110" spans="1:10" ht="26.1" customHeight="1" x14ac:dyDescent="0.2">
      <c r="A110" s="127" t="s">
        <v>37</v>
      </c>
      <c r="B110" s="3" t="s">
        <v>392</v>
      </c>
      <c r="C110" s="161" t="s">
        <v>17</v>
      </c>
      <c r="D110" s="161" t="s">
        <v>393</v>
      </c>
      <c r="E110" s="244" t="s">
        <v>38</v>
      </c>
      <c r="F110" s="244"/>
      <c r="G110" s="4" t="s">
        <v>18</v>
      </c>
      <c r="H110" s="5"/>
      <c r="I110" s="6"/>
      <c r="J110" s="6">
        <f>SUM(J111:J113)</f>
        <v>57.250000000000007</v>
      </c>
    </row>
    <row r="111" spans="1:10" ht="24" customHeight="1" x14ac:dyDescent="0.2">
      <c r="A111" s="125" t="s">
        <v>39</v>
      </c>
      <c r="B111" s="7" t="s">
        <v>40</v>
      </c>
      <c r="C111" s="125" t="s">
        <v>21</v>
      </c>
      <c r="D111" s="125" t="s">
        <v>41</v>
      </c>
      <c r="E111" s="245" t="s">
        <v>42</v>
      </c>
      <c r="F111" s="245"/>
      <c r="G111" s="8" t="s">
        <v>43</v>
      </c>
      <c r="H111" s="9">
        <v>0.9</v>
      </c>
      <c r="I111" s="10">
        <v>46.06</v>
      </c>
      <c r="J111" s="10">
        <f>TRUNC(H111*I111,2)</f>
        <v>41.45</v>
      </c>
    </row>
    <row r="112" spans="1:10" ht="26.1" customHeight="1" x14ac:dyDescent="0.2">
      <c r="A112" s="125" t="s">
        <v>39</v>
      </c>
      <c r="B112" s="7" t="s">
        <v>44</v>
      </c>
      <c r="C112" s="125" t="s">
        <v>21</v>
      </c>
      <c r="D112" s="125" t="s">
        <v>45</v>
      </c>
      <c r="E112" s="245" t="s">
        <v>42</v>
      </c>
      <c r="F112" s="245"/>
      <c r="G112" s="8" t="s">
        <v>43</v>
      </c>
      <c r="H112" s="9">
        <v>0.4</v>
      </c>
      <c r="I112" s="10">
        <v>28.02</v>
      </c>
      <c r="J112" s="10">
        <f>TRUNC(H112*I112,2)</f>
        <v>11.2</v>
      </c>
    </row>
    <row r="113" spans="1:10" s="159" customFormat="1" ht="26.1" customHeight="1" x14ac:dyDescent="0.2">
      <c r="A113" s="162" t="s">
        <v>46</v>
      </c>
      <c r="B113" s="11" t="s">
        <v>383</v>
      </c>
      <c r="C113" s="162" t="s">
        <v>17</v>
      </c>
      <c r="D113" s="162" t="s">
        <v>384</v>
      </c>
      <c r="E113" s="246" t="s">
        <v>47</v>
      </c>
      <c r="F113" s="246"/>
      <c r="G113" s="12" t="s">
        <v>18</v>
      </c>
      <c r="H113" s="13">
        <v>4</v>
      </c>
      <c r="I113" s="14">
        <v>1.1499999999999999</v>
      </c>
      <c r="J113" s="10">
        <f>TRUNC(H113*I113,2)</f>
        <v>4.5999999999999996</v>
      </c>
    </row>
    <row r="114" spans="1:10" x14ac:dyDescent="0.2">
      <c r="A114" s="124"/>
      <c r="B114" s="124"/>
      <c r="C114" s="124"/>
      <c r="D114" s="124"/>
      <c r="E114" s="124"/>
      <c r="F114" s="15"/>
      <c r="G114" s="124"/>
      <c r="H114" s="15"/>
      <c r="I114" s="124"/>
      <c r="J114" s="15"/>
    </row>
    <row r="115" spans="1:10" ht="15" thickBot="1" x14ac:dyDescent="0.25">
      <c r="A115" s="124"/>
      <c r="B115" s="124"/>
      <c r="C115" s="124"/>
      <c r="D115" s="124"/>
      <c r="E115" s="124"/>
      <c r="F115" s="15"/>
      <c r="G115" s="124"/>
      <c r="H115" s="242"/>
      <c r="I115" s="242"/>
      <c r="J115" s="15"/>
    </row>
    <row r="116" spans="1:10" ht="0.95" customHeight="1" thickTop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s="152" customFormat="1" ht="18" customHeight="1" x14ac:dyDescent="0.2">
      <c r="A117" s="155" t="s">
        <v>257</v>
      </c>
      <c r="B117" s="1" t="s">
        <v>6</v>
      </c>
      <c r="C117" s="155" t="s">
        <v>7</v>
      </c>
      <c r="D117" s="155" t="s">
        <v>8</v>
      </c>
      <c r="E117" s="243" t="s">
        <v>36</v>
      </c>
      <c r="F117" s="243"/>
      <c r="G117" s="2" t="s">
        <v>9</v>
      </c>
      <c r="H117" s="1" t="s">
        <v>10</v>
      </c>
      <c r="I117" s="1" t="s">
        <v>11</v>
      </c>
      <c r="J117" s="1" t="s">
        <v>13</v>
      </c>
    </row>
    <row r="118" spans="1:10" s="152" customFormat="1" ht="39" customHeight="1" x14ac:dyDescent="0.2">
      <c r="A118" s="156" t="s">
        <v>37</v>
      </c>
      <c r="B118" s="3" t="s">
        <v>390</v>
      </c>
      <c r="C118" s="161" t="s">
        <v>17</v>
      </c>
      <c r="D118" s="161" t="s">
        <v>391</v>
      </c>
      <c r="E118" s="244" t="s">
        <v>38</v>
      </c>
      <c r="F118" s="244"/>
      <c r="G118" s="4" t="s">
        <v>18</v>
      </c>
      <c r="H118" s="5"/>
      <c r="I118" s="6"/>
      <c r="J118" s="6">
        <f>SUM(J119:J121)</f>
        <v>263.34000000000003</v>
      </c>
    </row>
    <row r="119" spans="1:10" s="152" customFormat="1" ht="24" customHeight="1" x14ac:dyDescent="0.2">
      <c r="A119" s="153" t="s">
        <v>39</v>
      </c>
      <c r="B119" s="7" t="s">
        <v>44</v>
      </c>
      <c r="C119" s="164" t="s">
        <v>21</v>
      </c>
      <c r="D119" s="164" t="s">
        <v>45</v>
      </c>
      <c r="E119" s="245" t="s">
        <v>42</v>
      </c>
      <c r="F119" s="245"/>
      <c r="G119" s="8" t="s">
        <v>43</v>
      </c>
      <c r="H119" s="9">
        <v>2.8932000000000002</v>
      </c>
      <c r="I119" s="10">
        <v>28.02</v>
      </c>
      <c r="J119" s="10">
        <f>TRUNC(H119*I119,2)</f>
        <v>81.06</v>
      </c>
    </row>
    <row r="120" spans="1:10" s="152" customFormat="1" ht="26.1" customHeight="1" x14ac:dyDescent="0.2">
      <c r="A120" s="153" t="s">
        <v>39</v>
      </c>
      <c r="B120" s="7" t="s">
        <v>40</v>
      </c>
      <c r="C120" s="164" t="s">
        <v>21</v>
      </c>
      <c r="D120" s="164" t="s">
        <v>41</v>
      </c>
      <c r="E120" s="245" t="s">
        <v>42</v>
      </c>
      <c r="F120" s="245"/>
      <c r="G120" s="8" t="s">
        <v>43</v>
      </c>
      <c r="H120" s="9">
        <v>3.8576000000000001</v>
      </c>
      <c r="I120" s="10">
        <v>46.06</v>
      </c>
      <c r="J120" s="10">
        <f>TRUNC(H120*I120,2)</f>
        <v>177.68</v>
      </c>
    </row>
    <row r="121" spans="1:10" s="159" customFormat="1" ht="26.1" customHeight="1" x14ac:dyDescent="0.2">
      <c r="A121" s="162" t="s">
        <v>46</v>
      </c>
      <c r="B121" s="11" t="s">
        <v>383</v>
      </c>
      <c r="C121" s="162" t="s">
        <v>17</v>
      </c>
      <c r="D121" s="162" t="s">
        <v>384</v>
      </c>
      <c r="E121" s="246" t="s">
        <v>47</v>
      </c>
      <c r="F121" s="246"/>
      <c r="G121" s="12" t="s">
        <v>18</v>
      </c>
      <c r="H121" s="13">
        <v>4</v>
      </c>
      <c r="I121" s="14">
        <v>1.1499999999999999</v>
      </c>
      <c r="J121" s="10">
        <f>TRUNC(H121*I121,2)</f>
        <v>4.5999999999999996</v>
      </c>
    </row>
    <row r="122" spans="1:10" s="152" customFormat="1" x14ac:dyDescent="0.2">
      <c r="A122" s="154"/>
      <c r="B122" s="154"/>
      <c r="C122" s="154"/>
      <c r="D122" s="154"/>
      <c r="E122" s="154"/>
      <c r="F122" s="15"/>
      <c r="G122" s="154"/>
      <c r="H122" s="15"/>
      <c r="I122" s="154"/>
      <c r="J122" s="15"/>
    </row>
    <row r="123" spans="1:10" s="152" customFormat="1" x14ac:dyDescent="0.2">
      <c r="A123" s="154"/>
      <c r="B123" s="154"/>
      <c r="C123" s="154"/>
      <c r="D123" s="154"/>
      <c r="E123" s="154"/>
      <c r="F123" s="15"/>
      <c r="G123" s="154"/>
      <c r="H123" s="242"/>
      <c r="I123" s="242"/>
      <c r="J123" s="15"/>
    </row>
    <row r="124" spans="1:10" ht="18" customHeight="1" x14ac:dyDescent="0.2">
      <c r="A124" s="126" t="s">
        <v>309</v>
      </c>
      <c r="B124" s="1" t="s">
        <v>6</v>
      </c>
      <c r="C124" s="126" t="s">
        <v>7</v>
      </c>
      <c r="D124" s="126" t="s">
        <v>8</v>
      </c>
      <c r="E124" s="243" t="s">
        <v>36</v>
      </c>
      <c r="F124" s="243"/>
      <c r="G124" s="2" t="s">
        <v>9</v>
      </c>
      <c r="H124" s="1" t="s">
        <v>10</v>
      </c>
      <c r="I124" s="1" t="s">
        <v>11</v>
      </c>
      <c r="J124" s="1" t="s">
        <v>13</v>
      </c>
    </row>
    <row r="125" spans="1:10" ht="39" customHeight="1" x14ac:dyDescent="0.2">
      <c r="A125" s="127" t="s">
        <v>37</v>
      </c>
      <c r="B125" s="3" t="s">
        <v>388</v>
      </c>
      <c r="C125" s="127" t="s">
        <v>17</v>
      </c>
      <c r="D125" s="127" t="s">
        <v>389</v>
      </c>
      <c r="E125" s="244" t="s">
        <v>38</v>
      </c>
      <c r="F125" s="244"/>
      <c r="G125" s="4" t="s">
        <v>18</v>
      </c>
      <c r="H125" s="5"/>
      <c r="I125" s="6"/>
      <c r="J125" s="6">
        <f>SUM(J126:J128)</f>
        <v>329.94000000000005</v>
      </c>
    </row>
    <row r="126" spans="1:10" ht="24" customHeight="1" x14ac:dyDescent="0.2">
      <c r="A126" s="125" t="s">
        <v>39</v>
      </c>
      <c r="B126" s="7" t="s">
        <v>40</v>
      </c>
      <c r="C126" s="125" t="s">
        <v>21</v>
      </c>
      <c r="D126" s="125" t="s">
        <v>41</v>
      </c>
      <c r="E126" s="245" t="s">
        <v>42</v>
      </c>
      <c r="F126" s="245"/>
      <c r="G126" s="8" t="s">
        <v>43</v>
      </c>
      <c r="H126" s="9">
        <v>4.8924000000000003</v>
      </c>
      <c r="I126" s="10">
        <v>46.06</v>
      </c>
      <c r="J126" s="10">
        <f>TRUNC(H126*I126,2)</f>
        <v>225.34</v>
      </c>
    </row>
    <row r="127" spans="1:10" ht="26.1" customHeight="1" x14ac:dyDescent="0.2">
      <c r="A127" s="125" t="s">
        <v>39</v>
      </c>
      <c r="B127" s="7" t="s">
        <v>44</v>
      </c>
      <c r="C127" s="125" t="s">
        <v>21</v>
      </c>
      <c r="D127" s="125" t="s">
        <v>45</v>
      </c>
      <c r="E127" s="245" t="s">
        <v>42</v>
      </c>
      <c r="F127" s="245"/>
      <c r="G127" s="8" t="s">
        <v>43</v>
      </c>
      <c r="H127" s="9">
        <v>3.5689000000000002</v>
      </c>
      <c r="I127" s="10">
        <v>28.02</v>
      </c>
      <c r="J127" s="10">
        <f>TRUNC(H127*I127,2)</f>
        <v>100</v>
      </c>
    </row>
    <row r="128" spans="1:10" s="159" customFormat="1" ht="26.1" customHeight="1" x14ac:dyDescent="0.2">
      <c r="A128" s="162" t="s">
        <v>46</v>
      </c>
      <c r="B128" s="11" t="s">
        <v>383</v>
      </c>
      <c r="C128" s="162" t="s">
        <v>17</v>
      </c>
      <c r="D128" s="162" t="s">
        <v>384</v>
      </c>
      <c r="E128" s="246" t="s">
        <v>47</v>
      </c>
      <c r="F128" s="246"/>
      <c r="G128" s="12" t="s">
        <v>18</v>
      </c>
      <c r="H128" s="13">
        <v>4</v>
      </c>
      <c r="I128" s="14">
        <v>1.1499999999999999</v>
      </c>
      <c r="J128" s="10">
        <f>TRUNC(H128*I128,2)</f>
        <v>4.5999999999999996</v>
      </c>
    </row>
    <row r="129" spans="1:10" x14ac:dyDescent="0.2">
      <c r="A129" s="124"/>
      <c r="B129" s="124"/>
      <c r="C129" s="124"/>
      <c r="D129" s="124"/>
      <c r="E129" s="124"/>
      <c r="F129" s="15"/>
      <c r="G129" s="124"/>
      <c r="H129" s="15"/>
      <c r="I129" s="124"/>
      <c r="J129" s="15"/>
    </row>
    <row r="130" spans="1:10" ht="15" thickBot="1" x14ac:dyDescent="0.25">
      <c r="A130" s="124"/>
      <c r="B130" s="124"/>
      <c r="C130" s="124"/>
      <c r="D130" s="124"/>
      <c r="E130" s="124"/>
      <c r="F130" s="15"/>
      <c r="G130" s="124"/>
      <c r="H130" s="242"/>
      <c r="I130" s="242"/>
      <c r="J130" s="15"/>
    </row>
    <row r="131" spans="1:10" ht="0.95" customHeight="1" thickTop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8" customHeight="1" x14ac:dyDescent="0.2">
      <c r="A132" s="160" t="s">
        <v>385</v>
      </c>
      <c r="B132" s="1" t="s">
        <v>6</v>
      </c>
      <c r="C132" s="160" t="s">
        <v>7</v>
      </c>
      <c r="D132" s="160" t="s">
        <v>8</v>
      </c>
      <c r="E132" s="243" t="s">
        <v>36</v>
      </c>
      <c r="F132" s="243"/>
      <c r="G132" s="2" t="s">
        <v>9</v>
      </c>
      <c r="H132" s="1" t="s">
        <v>10</v>
      </c>
      <c r="I132" s="1" t="s">
        <v>11</v>
      </c>
      <c r="J132" s="1" t="s">
        <v>13</v>
      </c>
    </row>
    <row r="133" spans="1:10" ht="33" customHeight="1" x14ac:dyDescent="0.2">
      <c r="A133" s="161" t="s">
        <v>37</v>
      </c>
      <c r="B133" s="3" t="s">
        <v>386</v>
      </c>
      <c r="C133" s="161" t="s">
        <v>17</v>
      </c>
      <c r="D133" s="161" t="s">
        <v>387</v>
      </c>
      <c r="E133" s="244" t="s">
        <v>38</v>
      </c>
      <c r="F133" s="244"/>
      <c r="G133" s="4" t="s">
        <v>18</v>
      </c>
      <c r="H133" s="5"/>
      <c r="I133" s="6"/>
      <c r="J133" s="6">
        <f>SUM(J134:J137)</f>
        <v>439.64</v>
      </c>
    </row>
    <row r="134" spans="1:10" ht="26.1" customHeight="1" x14ac:dyDescent="0.2">
      <c r="A134" s="164" t="s">
        <v>39</v>
      </c>
      <c r="B134" s="7" t="s">
        <v>44</v>
      </c>
      <c r="C134" s="164" t="s">
        <v>21</v>
      </c>
      <c r="D134" s="164" t="s">
        <v>45</v>
      </c>
      <c r="E134" s="245" t="s">
        <v>42</v>
      </c>
      <c r="F134" s="245"/>
      <c r="G134" s="8" t="s">
        <v>43</v>
      </c>
      <c r="H134" s="9">
        <v>5.1464999999999996</v>
      </c>
      <c r="I134" s="10">
        <v>28.02</v>
      </c>
      <c r="J134" s="10">
        <f>TRUNC(H134*I134,2)</f>
        <v>144.19999999999999</v>
      </c>
    </row>
    <row r="135" spans="1:10" s="159" customFormat="1" ht="26.1" customHeight="1" x14ac:dyDescent="0.2">
      <c r="A135" s="164" t="s">
        <v>39</v>
      </c>
      <c r="B135" s="7" t="s">
        <v>40</v>
      </c>
      <c r="C135" s="164" t="s">
        <v>21</v>
      </c>
      <c r="D135" s="164" t="s">
        <v>41</v>
      </c>
      <c r="E135" s="245" t="s">
        <v>42</v>
      </c>
      <c r="F135" s="245"/>
      <c r="G135" s="8" t="s">
        <v>43</v>
      </c>
      <c r="H135" s="9">
        <v>6.3144999999999998</v>
      </c>
      <c r="I135" s="174">
        <v>46.06</v>
      </c>
      <c r="J135" s="10">
        <f t="shared" ref="J135:J136" si="0">TRUNC(H135*I135,2)</f>
        <v>290.83999999999997</v>
      </c>
    </row>
    <row r="136" spans="1:10" s="159" customFormat="1" ht="26.1" customHeight="1" x14ac:dyDescent="0.2">
      <c r="A136" s="162" t="s">
        <v>46</v>
      </c>
      <c r="B136" s="11" t="s">
        <v>383</v>
      </c>
      <c r="C136" s="162" t="s">
        <v>17</v>
      </c>
      <c r="D136" s="162" t="s">
        <v>384</v>
      </c>
      <c r="E136" s="246" t="s">
        <v>47</v>
      </c>
      <c r="F136" s="246"/>
      <c r="G136" s="12" t="s">
        <v>18</v>
      </c>
      <c r="H136" s="13">
        <v>4</v>
      </c>
      <c r="I136" s="174">
        <v>1.1499999999999999</v>
      </c>
      <c r="J136" s="10">
        <f t="shared" si="0"/>
        <v>4.5999999999999996</v>
      </c>
    </row>
    <row r="137" spans="1:10" x14ac:dyDescent="0.2">
      <c r="A137" s="124"/>
      <c r="B137" s="124"/>
      <c r="C137" s="124"/>
      <c r="D137" s="124"/>
      <c r="E137" s="124"/>
      <c r="F137" s="15"/>
      <c r="G137" s="124"/>
      <c r="H137" s="15"/>
      <c r="I137" s="124"/>
      <c r="J137" s="134"/>
    </row>
    <row r="138" spans="1:10" ht="15" thickBot="1" x14ac:dyDescent="0.25">
      <c r="A138" s="124"/>
      <c r="B138" s="124"/>
      <c r="C138" s="124"/>
      <c r="D138" s="124"/>
      <c r="E138" s="124"/>
      <c r="F138" s="15"/>
      <c r="G138" s="124"/>
      <c r="H138" s="242"/>
      <c r="I138" s="242"/>
      <c r="J138" s="15"/>
    </row>
    <row r="139" spans="1:10" ht="0.95" customHeight="1" thickTop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8" customHeight="1" x14ac:dyDescent="0.2">
      <c r="A140" s="126" t="s">
        <v>311</v>
      </c>
      <c r="B140" s="1" t="s">
        <v>6</v>
      </c>
      <c r="C140" s="126" t="s">
        <v>7</v>
      </c>
      <c r="D140" s="126" t="s">
        <v>8</v>
      </c>
      <c r="E140" s="243" t="s">
        <v>36</v>
      </c>
      <c r="F140" s="243"/>
      <c r="G140" s="2" t="s">
        <v>9</v>
      </c>
      <c r="H140" s="1" t="s">
        <v>10</v>
      </c>
      <c r="I140" s="1" t="s">
        <v>11</v>
      </c>
      <c r="J140" s="1" t="s">
        <v>13</v>
      </c>
    </row>
    <row r="141" spans="1:10" ht="51" customHeight="1" x14ac:dyDescent="0.2">
      <c r="A141" s="127" t="s">
        <v>37</v>
      </c>
      <c r="B141" s="3" t="s">
        <v>258</v>
      </c>
      <c r="C141" s="127" t="s">
        <v>17</v>
      </c>
      <c r="D141" s="175" t="s">
        <v>259</v>
      </c>
      <c r="E141" s="244" t="s">
        <v>38</v>
      </c>
      <c r="F141" s="244"/>
      <c r="G141" s="4" t="s">
        <v>18</v>
      </c>
      <c r="H141" s="5"/>
      <c r="I141" s="6"/>
      <c r="J141" s="6">
        <f>SUM(J142:J143)</f>
        <v>18.61</v>
      </c>
    </row>
    <row r="142" spans="1:10" ht="39.75" customHeight="1" x14ac:dyDescent="0.2">
      <c r="A142" s="125" t="s">
        <v>39</v>
      </c>
      <c r="B142" s="7" t="s">
        <v>44</v>
      </c>
      <c r="C142" s="125" t="s">
        <v>21</v>
      </c>
      <c r="D142" s="125" t="s">
        <v>45</v>
      </c>
      <c r="E142" s="245" t="s">
        <v>42</v>
      </c>
      <c r="F142" s="245"/>
      <c r="G142" s="8" t="s">
        <v>43</v>
      </c>
      <c r="H142" s="9">
        <v>0.5</v>
      </c>
      <c r="I142" s="10">
        <v>28.02</v>
      </c>
      <c r="J142" s="10">
        <f>TRUNC(H142*I142,2)</f>
        <v>14.01</v>
      </c>
    </row>
    <row r="143" spans="1:10" ht="31.5" customHeight="1" x14ac:dyDescent="0.2">
      <c r="A143" s="162" t="s">
        <v>46</v>
      </c>
      <c r="B143" s="11" t="s">
        <v>383</v>
      </c>
      <c r="C143" s="162" t="s">
        <v>17</v>
      </c>
      <c r="D143" s="162" t="s">
        <v>384</v>
      </c>
      <c r="E143" s="246" t="s">
        <v>47</v>
      </c>
      <c r="F143" s="246"/>
      <c r="G143" s="12" t="s">
        <v>18</v>
      </c>
      <c r="H143" s="13">
        <v>4</v>
      </c>
      <c r="I143" s="14">
        <v>1.1499999999999999</v>
      </c>
      <c r="J143" s="14">
        <f>TRUNC(H143*I143,2)</f>
        <v>4.5999999999999996</v>
      </c>
    </row>
    <row r="144" spans="1:10" x14ac:dyDescent="0.2">
      <c r="A144" s="124"/>
      <c r="B144" s="124"/>
      <c r="C144" s="124"/>
      <c r="D144" s="124"/>
      <c r="E144" s="124"/>
      <c r="F144" s="15"/>
      <c r="G144" s="124"/>
      <c r="H144" s="15"/>
      <c r="I144" s="124"/>
      <c r="J144" s="15"/>
    </row>
    <row r="145" spans="1:10" ht="15" thickBot="1" x14ac:dyDescent="0.25">
      <c r="A145" s="124"/>
      <c r="B145" s="124"/>
      <c r="C145" s="124"/>
      <c r="D145" s="124"/>
      <c r="E145" s="124"/>
      <c r="F145" s="15"/>
      <c r="G145" s="124"/>
      <c r="H145" s="242"/>
      <c r="I145" s="242"/>
      <c r="J145" s="15"/>
    </row>
    <row r="146" spans="1:10" ht="0.95" customHeight="1" thickTop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8" customHeight="1" x14ac:dyDescent="0.2">
      <c r="A147" s="126" t="s">
        <v>262</v>
      </c>
      <c r="B147" s="1" t="s">
        <v>6</v>
      </c>
      <c r="C147" s="126" t="s">
        <v>7</v>
      </c>
      <c r="D147" s="126" t="s">
        <v>8</v>
      </c>
      <c r="E147" s="252" t="s">
        <v>36</v>
      </c>
      <c r="F147" s="253"/>
      <c r="G147" s="2" t="s">
        <v>9</v>
      </c>
      <c r="H147" s="1" t="s">
        <v>10</v>
      </c>
      <c r="I147" s="1" t="s">
        <v>11</v>
      </c>
      <c r="J147" s="1" t="s">
        <v>13</v>
      </c>
    </row>
    <row r="148" spans="1:10" ht="26.1" customHeight="1" x14ac:dyDescent="0.2">
      <c r="A148" s="127" t="s">
        <v>37</v>
      </c>
      <c r="B148" s="3" t="s">
        <v>260</v>
      </c>
      <c r="C148" s="161" t="s">
        <v>17</v>
      </c>
      <c r="D148" s="161" t="s">
        <v>261</v>
      </c>
      <c r="E148" s="250" t="s">
        <v>38</v>
      </c>
      <c r="F148" s="251"/>
      <c r="G148" s="4" t="s">
        <v>18</v>
      </c>
      <c r="H148" s="5"/>
      <c r="I148" s="6"/>
      <c r="J148" s="6">
        <f>SUM(J149:J150)</f>
        <v>495.28</v>
      </c>
    </row>
    <row r="149" spans="1:10" ht="24" customHeight="1" x14ac:dyDescent="0.2">
      <c r="A149" s="125" t="s">
        <v>39</v>
      </c>
      <c r="B149" s="7" t="s">
        <v>44</v>
      </c>
      <c r="C149" s="164" t="s">
        <v>21</v>
      </c>
      <c r="D149" s="164" t="s">
        <v>45</v>
      </c>
      <c r="E149" s="248" t="s">
        <v>42</v>
      </c>
      <c r="F149" s="249"/>
      <c r="G149" s="8" t="s">
        <v>43</v>
      </c>
      <c r="H149" s="9">
        <v>5.7864000000000004</v>
      </c>
      <c r="I149" s="10">
        <v>28.02</v>
      </c>
      <c r="J149" s="10">
        <f>TRUNC(H149*I149,2)</f>
        <v>162.13</v>
      </c>
    </row>
    <row r="150" spans="1:10" ht="26.1" customHeight="1" x14ac:dyDescent="0.2">
      <c r="A150" s="125" t="s">
        <v>39</v>
      </c>
      <c r="B150" s="7" t="s">
        <v>40</v>
      </c>
      <c r="C150" s="164" t="s">
        <v>21</v>
      </c>
      <c r="D150" s="164" t="s">
        <v>41</v>
      </c>
      <c r="E150" s="248" t="s">
        <v>42</v>
      </c>
      <c r="F150" s="249"/>
      <c r="G150" s="8" t="s">
        <v>43</v>
      </c>
      <c r="H150" s="9">
        <v>7.2329999999999997</v>
      </c>
      <c r="I150" s="10">
        <v>46.06</v>
      </c>
      <c r="J150" s="10">
        <f>TRUNC(H150*I150,2)</f>
        <v>333.15</v>
      </c>
    </row>
    <row r="151" spans="1:10" s="159" customFormat="1" ht="26.1" customHeight="1" x14ac:dyDescent="0.2">
      <c r="A151" s="162" t="s">
        <v>46</v>
      </c>
      <c r="B151" s="11" t="s">
        <v>383</v>
      </c>
      <c r="C151" s="162" t="s">
        <v>17</v>
      </c>
      <c r="D151" s="162" t="s">
        <v>384</v>
      </c>
      <c r="E151" s="246" t="s">
        <v>47</v>
      </c>
      <c r="F151" s="246"/>
      <c r="G151" s="12" t="s">
        <v>18</v>
      </c>
      <c r="H151" s="13">
        <v>4</v>
      </c>
      <c r="I151" s="14">
        <v>1.1499999999999999</v>
      </c>
      <c r="J151" s="14">
        <f>TRUNC(H151*I151,2)</f>
        <v>4.5999999999999996</v>
      </c>
    </row>
    <row r="152" spans="1:10" x14ac:dyDescent="0.2">
      <c r="A152" s="124"/>
      <c r="B152" s="124"/>
      <c r="C152" s="124"/>
      <c r="D152" s="124"/>
      <c r="E152" s="124"/>
      <c r="F152" s="15"/>
      <c r="G152" s="124"/>
      <c r="H152" s="15"/>
      <c r="I152" s="124"/>
      <c r="J152" s="15"/>
    </row>
    <row r="153" spans="1:10" ht="15" thickBot="1" x14ac:dyDescent="0.25">
      <c r="A153" s="124"/>
      <c r="B153" s="124"/>
      <c r="C153" s="124"/>
      <c r="D153" s="124"/>
      <c r="E153" s="124"/>
      <c r="F153" s="15"/>
      <c r="G153" s="124"/>
      <c r="H153" s="247"/>
      <c r="I153" s="247"/>
      <c r="J153" s="15"/>
    </row>
    <row r="154" spans="1:10" ht="0.95" customHeight="1" thickTop="1" thickBo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0.95" customHeight="1" thickTop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8" customHeight="1" x14ac:dyDescent="0.2">
      <c r="A156" s="126" t="s">
        <v>263</v>
      </c>
      <c r="B156" s="1" t="s">
        <v>6</v>
      </c>
      <c r="C156" s="126" t="s">
        <v>7</v>
      </c>
      <c r="D156" s="126" t="s">
        <v>8</v>
      </c>
      <c r="E156" s="243" t="s">
        <v>36</v>
      </c>
      <c r="F156" s="243"/>
      <c r="G156" s="2" t="s">
        <v>9</v>
      </c>
      <c r="H156" s="1" t="s">
        <v>10</v>
      </c>
      <c r="I156" s="1" t="s">
        <v>11</v>
      </c>
      <c r="J156" s="1" t="s">
        <v>13</v>
      </c>
    </row>
    <row r="157" spans="1:10" ht="39" customHeight="1" x14ac:dyDescent="0.2">
      <c r="A157" s="127" t="s">
        <v>37</v>
      </c>
      <c r="B157" s="3" t="s">
        <v>379</v>
      </c>
      <c r="C157" s="127" t="s">
        <v>17</v>
      </c>
      <c r="D157" s="127" t="s">
        <v>380</v>
      </c>
      <c r="E157" s="244" t="s">
        <v>38</v>
      </c>
      <c r="F157" s="244"/>
      <c r="G157" s="4" t="s">
        <v>18</v>
      </c>
      <c r="H157" s="5"/>
      <c r="I157" s="6"/>
      <c r="J157" s="6">
        <f>SUM(J158:J159)</f>
        <v>197.14</v>
      </c>
    </row>
    <row r="158" spans="1:10" ht="26.1" customHeight="1" x14ac:dyDescent="0.2">
      <c r="A158" s="125" t="s">
        <v>39</v>
      </c>
      <c r="B158" s="7" t="s">
        <v>52</v>
      </c>
      <c r="C158" s="125" t="s">
        <v>21</v>
      </c>
      <c r="D158" s="125" t="s">
        <v>53</v>
      </c>
      <c r="E158" s="245" t="s">
        <v>42</v>
      </c>
      <c r="F158" s="245"/>
      <c r="G158" s="8" t="s">
        <v>43</v>
      </c>
      <c r="H158" s="9">
        <v>2.3149999999999999</v>
      </c>
      <c r="I158" s="10">
        <v>30.23</v>
      </c>
      <c r="J158" s="10">
        <f>TRUNC(H158*I158,2)</f>
        <v>69.98</v>
      </c>
    </row>
    <row r="159" spans="1:10" ht="24" customHeight="1" x14ac:dyDescent="0.2">
      <c r="A159" s="125" t="s">
        <v>39</v>
      </c>
      <c r="B159" s="7" t="s">
        <v>54</v>
      </c>
      <c r="C159" s="125" t="s">
        <v>21</v>
      </c>
      <c r="D159" s="125" t="s">
        <v>55</v>
      </c>
      <c r="E159" s="245" t="s">
        <v>42</v>
      </c>
      <c r="F159" s="245"/>
      <c r="G159" s="8" t="s">
        <v>43</v>
      </c>
      <c r="H159" s="9">
        <v>3.04</v>
      </c>
      <c r="I159" s="10">
        <v>41.83</v>
      </c>
      <c r="J159" s="10">
        <f>TRUNC(H159*I159,2)</f>
        <v>127.16</v>
      </c>
    </row>
    <row r="160" spans="1:10" x14ac:dyDescent="0.2">
      <c r="A160" s="124"/>
      <c r="B160" s="124"/>
      <c r="C160" s="124"/>
      <c r="D160" s="124"/>
      <c r="E160" s="124"/>
      <c r="F160" s="15"/>
      <c r="G160" s="124"/>
      <c r="H160" s="15"/>
      <c r="I160" s="124"/>
      <c r="J160" s="15"/>
    </row>
    <row r="161" spans="1:10" ht="15" thickBot="1" x14ac:dyDescent="0.25">
      <c r="A161" s="124"/>
      <c r="B161" s="124"/>
      <c r="C161" s="124"/>
      <c r="D161" s="124"/>
      <c r="E161" s="124"/>
      <c r="F161" s="15"/>
      <c r="G161" s="124"/>
      <c r="H161" s="242"/>
      <c r="I161" s="242"/>
      <c r="J161" s="15"/>
    </row>
    <row r="162" spans="1:10" ht="0.95" customHeight="1" thickTop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8" customHeight="1" x14ac:dyDescent="0.2">
      <c r="A163" s="126" t="s">
        <v>264</v>
      </c>
      <c r="B163" s="1" t="s">
        <v>6</v>
      </c>
      <c r="C163" s="126" t="s">
        <v>7</v>
      </c>
      <c r="D163" s="126" t="s">
        <v>8</v>
      </c>
      <c r="E163" s="243" t="s">
        <v>36</v>
      </c>
      <c r="F163" s="243"/>
      <c r="G163" s="2" t="s">
        <v>9</v>
      </c>
      <c r="H163" s="1" t="s">
        <v>10</v>
      </c>
      <c r="I163" s="1" t="s">
        <v>11</v>
      </c>
      <c r="J163" s="1" t="s">
        <v>13</v>
      </c>
    </row>
    <row r="164" spans="1:10" ht="39" customHeight="1" x14ac:dyDescent="0.2">
      <c r="A164" s="127" t="s">
        <v>37</v>
      </c>
      <c r="B164" s="3" t="s">
        <v>381</v>
      </c>
      <c r="C164" s="127" t="s">
        <v>17</v>
      </c>
      <c r="D164" s="127" t="s">
        <v>382</v>
      </c>
      <c r="E164" s="244" t="s">
        <v>38</v>
      </c>
      <c r="F164" s="244"/>
      <c r="G164" s="4" t="s">
        <v>18</v>
      </c>
      <c r="H164" s="5"/>
      <c r="I164" s="6"/>
      <c r="J164" s="6">
        <f>SUM(J165:J166)</f>
        <v>224.44</v>
      </c>
    </row>
    <row r="165" spans="1:10" ht="24" customHeight="1" x14ac:dyDescent="0.2">
      <c r="A165" s="125" t="s">
        <v>39</v>
      </c>
      <c r="B165" s="7" t="s">
        <v>54</v>
      </c>
      <c r="C165" s="125" t="s">
        <v>21</v>
      </c>
      <c r="D165" s="125" t="s">
        <v>55</v>
      </c>
      <c r="E165" s="245" t="s">
        <v>42</v>
      </c>
      <c r="F165" s="245"/>
      <c r="G165" s="8" t="s">
        <v>43</v>
      </c>
      <c r="H165" s="9">
        <v>3.47</v>
      </c>
      <c r="I165" s="10">
        <v>41.83</v>
      </c>
      <c r="J165" s="10">
        <f>TRUNC(H165*I165,2)</f>
        <v>145.15</v>
      </c>
    </row>
    <row r="166" spans="1:10" ht="26.1" customHeight="1" x14ac:dyDescent="0.2">
      <c r="A166" s="125" t="s">
        <v>39</v>
      </c>
      <c r="B166" s="7" t="s">
        <v>52</v>
      </c>
      <c r="C166" s="125" t="s">
        <v>21</v>
      </c>
      <c r="D166" s="125" t="s">
        <v>53</v>
      </c>
      <c r="E166" s="245" t="s">
        <v>42</v>
      </c>
      <c r="F166" s="245"/>
      <c r="G166" s="8" t="s">
        <v>43</v>
      </c>
      <c r="H166" s="9">
        <v>2.6230000000000002</v>
      </c>
      <c r="I166" s="10">
        <v>30.23</v>
      </c>
      <c r="J166" s="10">
        <f>TRUNC(H166*I166,2)</f>
        <v>79.290000000000006</v>
      </c>
    </row>
    <row r="167" spans="1:10" x14ac:dyDescent="0.2">
      <c r="A167" s="124"/>
      <c r="B167" s="124"/>
      <c r="C167" s="124"/>
      <c r="D167" s="124"/>
      <c r="E167" s="124"/>
      <c r="F167" s="15"/>
      <c r="G167" s="124"/>
      <c r="H167" s="15"/>
      <c r="I167" s="124"/>
      <c r="J167" s="15"/>
    </row>
    <row r="168" spans="1:10" ht="15" thickBot="1" x14ac:dyDescent="0.25">
      <c r="A168" s="124"/>
      <c r="B168" s="124"/>
      <c r="C168" s="124"/>
      <c r="D168" s="124"/>
      <c r="E168" s="124"/>
      <c r="F168" s="15"/>
      <c r="G168" s="124"/>
      <c r="H168" s="242"/>
      <c r="I168" s="242"/>
      <c r="J168" s="15"/>
    </row>
    <row r="169" spans="1:10" ht="0.95" customHeight="1" thickTop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8" customHeight="1" x14ac:dyDescent="0.2">
      <c r="A170" s="126" t="s">
        <v>267</v>
      </c>
      <c r="B170" s="1" t="s">
        <v>6</v>
      </c>
      <c r="C170" s="126" t="s">
        <v>7</v>
      </c>
      <c r="D170" s="126" t="s">
        <v>8</v>
      </c>
      <c r="E170" s="243" t="s">
        <v>36</v>
      </c>
      <c r="F170" s="243"/>
      <c r="G170" s="2" t="s">
        <v>9</v>
      </c>
      <c r="H170" s="1" t="s">
        <v>10</v>
      </c>
      <c r="I170" s="1" t="s">
        <v>11</v>
      </c>
      <c r="J170" s="1" t="s">
        <v>13</v>
      </c>
    </row>
    <row r="171" spans="1:10" ht="26.1" customHeight="1" x14ac:dyDescent="0.2">
      <c r="A171" s="127" t="s">
        <v>37</v>
      </c>
      <c r="B171" s="3" t="s">
        <v>377</v>
      </c>
      <c r="C171" s="127" t="s">
        <v>17</v>
      </c>
      <c r="D171" s="127" t="s">
        <v>378</v>
      </c>
      <c r="E171" s="244" t="s">
        <v>38</v>
      </c>
      <c r="F171" s="244"/>
      <c r="G171" s="4" t="s">
        <v>18</v>
      </c>
      <c r="H171" s="5"/>
      <c r="I171" s="6"/>
      <c r="J171" s="6">
        <f>SUM(J172:J173)</f>
        <v>311.72000000000003</v>
      </c>
    </row>
    <row r="172" spans="1:10" ht="26.1" customHeight="1" x14ac:dyDescent="0.2">
      <c r="A172" s="125" t="s">
        <v>39</v>
      </c>
      <c r="B172" s="7" t="s">
        <v>54</v>
      </c>
      <c r="C172" s="125" t="s">
        <v>21</v>
      </c>
      <c r="D172" s="125" t="s">
        <v>55</v>
      </c>
      <c r="E172" s="245" t="s">
        <v>42</v>
      </c>
      <c r="F172" s="245"/>
      <c r="G172" s="8" t="s">
        <v>43</v>
      </c>
      <c r="H172" s="9">
        <v>4.67</v>
      </c>
      <c r="I172" s="10">
        <v>41.83</v>
      </c>
      <c r="J172" s="10">
        <f>TRUNC(H172*I172,2)</f>
        <v>195.34</v>
      </c>
    </row>
    <row r="173" spans="1:10" ht="24" customHeight="1" x14ac:dyDescent="0.2">
      <c r="A173" s="125" t="s">
        <v>39</v>
      </c>
      <c r="B173" s="7" t="s">
        <v>52</v>
      </c>
      <c r="C173" s="125" t="s">
        <v>21</v>
      </c>
      <c r="D173" s="125" t="s">
        <v>53</v>
      </c>
      <c r="E173" s="245" t="s">
        <v>42</v>
      </c>
      <c r="F173" s="245"/>
      <c r="G173" s="8" t="s">
        <v>43</v>
      </c>
      <c r="H173" s="9">
        <v>3.85</v>
      </c>
      <c r="I173" s="10">
        <v>30.23</v>
      </c>
      <c r="J173" s="10">
        <f>TRUNC(H173*I173,2)</f>
        <v>116.38</v>
      </c>
    </row>
    <row r="174" spans="1:10" x14ac:dyDescent="0.2">
      <c r="A174" s="124"/>
      <c r="B174" s="124"/>
      <c r="C174" s="124"/>
      <c r="D174" s="124"/>
      <c r="E174" s="124"/>
      <c r="F174" s="15"/>
      <c r="G174" s="124"/>
      <c r="H174" s="15"/>
      <c r="I174" s="124"/>
      <c r="J174" s="15"/>
    </row>
    <row r="175" spans="1:10" ht="15" thickBot="1" x14ac:dyDescent="0.25">
      <c r="A175" s="124"/>
      <c r="B175" s="124"/>
      <c r="C175" s="124"/>
      <c r="D175" s="124"/>
      <c r="E175" s="124"/>
      <c r="F175" s="15"/>
      <c r="G175" s="124"/>
      <c r="H175" s="242"/>
      <c r="I175" s="242"/>
      <c r="J175" s="15"/>
    </row>
    <row r="176" spans="1:10" ht="0.95" customHeight="1" thickTop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8" customHeight="1" x14ac:dyDescent="0.2">
      <c r="A177" s="126" t="s">
        <v>270</v>
      </c>
      <c r="B177" s="1" t="s">
        <v>6</v>
      </c>
      <c r="C177" s="126" t="s">
        <v>7</v>
      </c>
      <c r="D177" s="126" t="s">
        <v>8</v>
      </c>
      <c r="E177" s="243" t="s">
        <v>36</v>
      </c>
      <c r="F177" s="243"/>
      <c r="G177" s="2" t="s">
        <v>9</v>
      </c>
      <c r="H177" s="1" t="s">
        <v>10</v>
      </c>
      <c r="I177" s="1" t="s">
        <v>11</v>
      </c>
      <c r="J177" s="1" t="s">
        <v>13</v>
      </c>
    </row>
    <row r="178" spans="1:10" ht="36.75" customHeight="1" x14ac:dyDescent="0.2">
      <c r="A178" s="127" t="s">
        <v>37</v>
      </c>
      <c r="B178" s="3" t="s">
        <v>265</v>
      </c>
      <c r="C178" s="161" t="s">
        <v>17</v>
      </c>
      <c r="D178" s="161" t="s">
        <v>266</v>
      </c>
      <c r="E178" s="244" t="s">
        <v>38</v>
      </c>
      <c r="F178" s="244"/>
      <c r="G178" s="4" t="s">
        <v>18</v>
      </c>
      <c r="H178" s="5"/>
      <c r="I178" s="6"/>
      <c r="J178" s="6">
        <f>SUM(J179:J180)</f>
        <v>394.85</v>
      </c>
    </row>
    <row r="179" spans="1:10" ht="24" customHeight="1" x14ac:dyDescent="0.2">
      <c r="A179" s="125" t="s">
        <v>39</v>
      </c>
      <c r="B179" s="7" t="s">
        <v>54</v>
      </c>
      <c r="C179" s="125" t="s">
        <v>21</v>
      </c>
      <c r="D179" s="125" t="s">
        <v>55</v>
      </c>
      <c r="E179" s="245" t="s">
        <v>42</v>
      </c>
      <c r="F179" s="245"/>
      <c r="G179" s="8" t="s">
        <v>43</v>
      </c>
      <c r="H179" s="9">
        <v>4.6398000000000001</v>
      </c>
      <c r="I179" s="10">
        <v>30.23</v>
      </c>
      <c r="J179" s="10">
        <f>TRUNC(H179*I179,2)</f>
        <v>140.26</v>
      </c>
    </row>
    <row r="180" spans="1:10" ht="26.1" customHeight="1" x14ac:dyDescent="0.2">
      <c r="A180" s="125" t="s">
        <v>39</v>
      </c>
      <c r="B180" s="7" t="s">
        <v>52</v>
      </c>
      <c r="C180" s="125" t="s">
        <v>21</v>
      </c>
      <c r="D180" s="125" t="s">
        <v>53</v>
      </c>
      <c r="E180" s="245" t="s">
        <v>42</v>
      </c>
      <c r="F180" s="245"/>
      <c r="G180" s="8" t="s">
        <v>43</v>
      </c>
      <c r="H180" s="9">
        <v>6.0864000000000003</v>
      </c>
      <c r="I180" s="10">
        <v>41.83</v>
      </c>
      <c r="J180" s="10">
        <f>TRUNC(H180*I180,2)</f>
        <v>254.59</v>
      </c>
    </row>
    <row r="181" spans="1:10" x14ac:dyDescent="0.2">
      <c r="A181" s="124"/>
      <c r="B181" s="124"/>
      <c r="C181" s="124"/>
      <c r="D181" s="124"/>
      <c r="E181" s="124"/>
      <c r="F181" s="15"/>
      <c r="G181" s="124"/>
      <c r="H181" s="15"/>
      <c r="I181" s="124"/>
      <c r="J181" s="15"/>
    </row>
    <row r="182" spans="1:10" ht="15" thickBot="1" x14ac:dyDescent="0.25">
      <c r="A182" s="124"/>
      <c r="B182" s="124"/>
      <c r="C182" s="124"/>
      <c r="D182" s="124"/>
      <c r="E182" s="124"/>
      <c r="F182" s="15"/>
      <c r="G182" s="124"/>
      <c r="H182" s="242"/>
      <c r="I182" s="242"/>
      <c r="J182" s="15"/>
    </row>
    <row r="183" spans="1:10" ht="0.95" customHeight="1" thickTop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ht="18" customHeight="1" x14ac:dyDescent="0.2">
      <c r="A184" s="126" t="s">
        <v>273</v>
      </c>
      <c r="B184" s="1" t="s">
        <v>6</v>
      </c>
      <c r="C184" s="126" t="s">
        <v>7</v>
      </c>
      <c r="D184" s="126" t="s">
        <v>8</v>
      </c>
      <c r="E184" s="243" t="s">
        <v>36</v>
      </c>
      <c r="F184" s="243"/>
      <c r="G184" s="2" t="s">
        <v>9</v>
      </c>
      <c r="H184" s="1" t="s">
        <v>10</v>
      </c>
      <c r="I184" s="1" t="s">
        <v>11</v>
      </c>
      <c r="J184" s="1" t="s">
        <v>13</v>
      </c>
    </row>
    <row r="185" spans="1:10" ht="26.1" customHeight="1" x14ac:dyDescent="0.2">
      <c r="A185" s="127" t="s">
        <v>37</v>
      </c>
      <c r="B185" s="3" t="s">
        <v>271</v>
      </c>
      <c r="C185" s="127" t="s">
        <v>17</v>
      </c>
      <c r="D185" s="127" t="s">
        <v>272</v>
      </c>
      <c r="E185" s="244" t="s">
        <v>38</v>
      </c>
      <c r="F185" s="244"/>
      <c r="G185" s="4" t="s">
        <v>18</v>
      </c>
      <c r="H185" s="5"/>
      <c r="I185" s="6"/>
      <c r="J185" s="6">
        <f>SUM(J186:J187)</f>
        <v>3.44</v>
      </c>
    </row>
    <row r="186" spans="1:10" ht="26.1" customHeight="1" x14ac:dyDescent="0.2">
      <c r="A186" s="125" t="s">
        <v>39</v>
      </c>
      <c r="B186" s="7" t="s">
        <v>52</v>
      </c>
      <c r="C186" s="125" t="s">
        <v>21</v>
      </c>
      <c r="D186" s="125" t="s">
        <v>53</v>
      </c>
      <c r="E186" s="245" t="s">
        <v>42</v>
      </c>
      <c r="F186" s="245"/>
      <c r="G186" s="8" t="s">
        <v>43</v>
      </c>
      <c r="H186" s="9">
        <v>3.5000000000000001E-3</v>
      </c>
      <c r="I186" s="10">
        <v>30.23</v>
      </c>
      <c r="J186" s="10">
        <f>TRUNC(H186*I186,2)</f>
        <v>0.1</v>
      </c>
    </row>
    <row r="187" spans="1:10" ht="24" customHeight="1" x14ac:dyDescent="0.2">
      <c r="A187" s="125" t="s">
        <v>39</v>
      </c>
      <c r="B187" s="7" t="s">
        <v>54</v>
      </c>
      <c r="C187" s="125" t="s">
        <v>21</v>
      </c>
      <c r="D187" s="125" t="s">
        <v>55</v>
      </c>
      <c r="E187" s="245" t="s">
        <v>42</v>
      </c>
      <c r="F187" s="245"/>
      <c r="G187" s="8" t="s">
        <v>43</v>
      </c>
      <c r="H187" s="9">
        <v>0.08</v>
      </c>
      <c r="I187" s="10">
        <v>41.83</v>
      </c>
      <c r="J187" s="10">
        <f>TRUNC(H187*I187,2)</f>
        <v>3.34</v>
      </c>
    </row>
    <row r="188" spans="1:10" x14ac:dyDescent="0.2">
      <c r="A188" s="124"/>
      <c r="B188" s="124"/>
      <c r="C188" s="124"/>
      <c r="D188" s="124"/>
      <c r="E188" s="124"/>
      <c r="F188" s="15"/>
      <c r="G188" s="124"/>
      <c r="H188" s="15"/>
      <c r="I188" s="124"/>
      <c r="J188" s="15"/>
    </row>
    <row r="189" spans="1:10" ht="15" thickBot="1" x14ac:dyDescent="0.25">
      <c r="A189" s="124"/>
      <c r="B189" s="124"/>
      <c r="C189" s="124"/>
      <c r="D189" s="124"/>
      <c r="E189" s="124"/>
      <c r="F189" s="15"/>
      <c r="G189" s="124"/>
      <c r="H189" s="242"/>
      <c r="I189" s="242"/>
      <c r="J189" s="15"/>
    </row>
    <row r="190" spans="1:10" ht="0.95" customHeight="1" thickTop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8" customHeight="1" x14ac:dyDescent="0.2">
      <c r="A191" s="126" t="s">
        <v>276</v>
      </c>
      <c r="B191" s="1" t="s">
        <v>6</v>
      </c>
      <c r="C191" s="126" t="s">
        <v>7</v>
      </c>
      <c r="D191" s="126" t="s">
        <v>8</v>
      </c>
      <c r="E191" s="243" t="s">
        <v>36</v>
      </c>
      <c r="F191" s="243"/>
      <c r="G191" s="2" t="s">
        <v>9</v>
      </c>
      <c r="H191" s="1" t="s">
        <v>10</v>
      </c>
      <c r="I191" s="1" t="s">
        <v>11</v>
      </c>
      <c r="J191" s="1" t="s">
        <v>13</v>
      </c>
    </row>
    <row r="192" spans="1:10" ht="26.1" customHeight="1" x14ac:dyDescent="0.2">
      <c r="A192" s="127" t="s">
        <v>37</v>
      </c>
      <c r="B192" s="3" t="s">
        <v>268</v>
      </c>
      <c r="C192" s="127" t="s">
        <v>17</v>
      </c>
      <c r="D192" s="127" t="s">
        <v>269</v>
      </c>
      <c r="E192" s="244" t="s">
        <v>38</v>
      </c>
      <c r="F192" s="244"/>
      <c r="G192" s="4" t="s">
        <v>18</v>
      </c>
      <c r="H192" s="5"/>
      <c r="I192" s="6"/>
      <c r="J192" s="6">
        <f>SUM(J193:J195)</f>
        <v>6.9099999999999993</v>
      </c>
    </row>
    <row r="193" spans="1:11" ht="24" customHeight="1" x14ac:dyDescent="0.2">
      <c r="A193" s="125" t="s">
        <v>39</v>
      </c>
      <c r="B193" s="7" t="s">
        <v>54</v>
      </c>
      <c r="C193" s="125" t="s">
        <v>21</v>
      </c>
      <c r="D193" s="125" t="s">
        <v>55</v>
      </c>
      <c r="E193" s="245" t="s">
        <v>42</v>
      </c>
      <c r="F193" s="245"/>
      <c r="G193" s="8" t="s">
        <v>43</v>
      </c>
      <c r="H193" s="9">
        <v>0.126</v>
      </c>
      <c r="I193" s="10">
        <v>41.83</v>
      </c>
      <c r="J193" s="10">
        <f>TRUNC(H193*I193,2)</f>
        <v>5.27</v>
      </c>
    </row>
    <row r="194" spans="1:11" s="159" customFormat="1" ht="24" customHeight="1" x14ac:dyDescent="0.2">
      <c r="A194" s="164" t="s">
        <v>39</v>
      </c>
      <c r="B194" s="172" t="s">
        <v>52</v>
      </c>
      <c r="C194" s="171" t="s">
        <v>21</v>
      </c>
      <c r="D194" s="171" t="s">
        <v>53</v>
      </c>
      <c r="E194" s="245" t="s">
        <v>42</v>
      </c>
      <c r="F194" s="245"/>
      <c r="G194" s="8" t="s">
        <v>43</v>
      </c>
      <c r="H194" s="173">
        <v>5.4300000000000001E-2</v>
      </c>
      <c r="I194" s="174">
        <v>30.23</v>
      </c>
      <c r="J194" s="10">
        <f>TRUNC(H194*I194,2)</f>
        <v>1.64</v>
      </c>
    </row>
    <row r="195" spans="1:11" x14ac:dyDescent="0.2">
      <c r="A195" s="124"/>
      <c r="B195" s="124"/>
      <c r="C195" s="124"/>
      <c r="D195" s="124"/>
      <c r="E195" s="124"/>
      <c r="F195" s="15"/>
      <c r="G195" s="124"/>
      <c r="H195" s="15"/>
      <c r="I195" s="124"/>
      <c r="J195" s="134"/>
    </row>
    <row r="196" spans="1:11" ht="15" thickBot="1" x14ac:dyDescent="0.25">
      <c r="A196" s="124"/>
      <c r="B196" s="124"/>
      <c r="C196" s="124"/>
      <c r="D196" s="124"/>
      <c r="E196" s="124"/>
      <c r="F196" s="15"/>
      <c r="G196" s="124"/>
      <c r="H196" s="242"/>
      <c r="I196" s="242"/>
      <c r="J196" s="15"/>
    </row>
    <row r="197" spans="1:11" ht="0.95" customHeight="1" thickTop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1" ht="18" customHeight="1" x14ac:dyDescent="0.2">
      <c r="A198" s="126" t="s">
        <v>279</v>
      </c>
      <c r="B198" s="1" t="s">
        <v>6</v>
      </c>
      <c r="C198" s="126" t="s">
        <v>7</v>
      </c>
      <c r="D198" s="126" t="s">
        <v>8</v>
      </c>
      <c r="E198" s="243" t="s">
        <v>36</v>
      </c>
      <c r="F198" s="243"/>
      <c r="G198" s="2" t="s">
        <v>9</v>
      </c>
      <c r="H198" s="1" t="s">
        <v>10</v>
      </c>
      <c r="I198" s="1" t="s">
        <v>11</v>
      </c>
      <c r="J198" s="1" t="s">
        <v>13</v>
      </c>
    </row>
    <row r="199" spans="1:11" ht="26.1" customHeight="1" x14ac:dyDescent="0.2">
      <c r="A199" s="127" t="s">
        <v>37</v>
      </c>
      <c r="B199" s="3" t="s">
        <v>274</v>
      </c>
      <c r="C199" s="127" t="s">
        <v>17</v>
      </c>
      <c r="D199" s="127" t="s">
        <v>275</v>
      </c>
      <c r="E199" s="244" t="s">
        <v>38</v>
      </c>
      <c r="F199" s="244"/>
      <c r="G199" s="4" t="s">
        <v>18</v>
      </c>
      <c r="H199" s="5"/>
      <c r="I199" s="6"/>
      <c r="J199" s="6">
        <f>SUM(J200:J202)</f>
        <v>31.13</v>
      </c>
    </row>
    <row r="200" spans="1:11" ht="30" customHeight="1" x14ac:dyDescent="0.2">
      <c r="A200" s="125" t="s">
        <v>39</v>
      </c>
      <c r="B200" s="7" t="s">
        <v>52</v>
      </c>
      <c r="C200" s="125" t="s">
        <v>21</v>
      </c>
      <c r="D200" s="125" t="s">
        <v>53</v>
      </c>
      <c r="E200" s="245" t="s">
        <v>42</v>
      </c>
      <c r="F200" s="245"/>
      <c r="G200" s="8" t="s">
        <v>43</v>
      </c>
      <c r="H200" s="9">
        <v>0.2</v>
      </c>
      <c r="I200" s="10">
        <v>30.23</v>
      </c>
      <c r="J200" s="10">
        <f>TRUNC(H200*I200,2)</f>
        <v>6.04</v>
      </c>
    </row>
    <row r="201" spans="1:11" s="159" customFormat="1" ht="30" customHeight="1" x14ac:dyDescent="0.2">
      <c r="A201" s="164" t="s">
        <v>39</v>
      </c>
      <c r="B201" s="172" t="s">
        <v>54</v>
      </c>
      <c r="C201" s="171" t="s">
        <v>21</v>
      </c>
      <c r="D201" s="171" t="s">
        <v>55</v>
      </c>
      <c r="E201" s="245" t="s">
        <v>42</v>
      </c>
      <c r="F201" s="245"/>
      <c r="G201" s="8" t="s">
        <v>43</v>
      </c>
      <c r="H201" s="173">
        <v>0.6</v>
      </c>
      <c r="I201" s="174">
        <v>41.83</v>
      </c>
      <c r="J201" s="10">
        <f>TRUNC(H201*I201,2)</f>
        <v>25.09</v>
      </c>
    </row>
    <row r="202" spans="1:11" x14ac:dyDescent="0.2">
      <c r="A202" s="124"/>
      <c r="B202" s="124"/>
      <c r="C202" s="124"/>
      <c r="D202" s="124"/>
      <c r="E202" s="124"/>
      <c r="F202" s="15"/>
      <c r="G202" s="124"/>
      <c r="H202" s="15"/>
      <c r="I202" s="124"/>
      <c r="J202" s="134"/>
    </row>
    <row r="203" spans="1:11" s="159" customFormat="1" ht="18" customHeight="1" x14ac:dyDescent="0.2">
      <c r="A203" s="160" t="s">
        <v>363</v>
      </c>
      <c r="B203" s="1" t="s">
        <v>6</v>
      </c>
      <c r="C203" s="160" t="s">
        <v>7</v>
      </c>
      <c r="D203" s="160" t="s">
        <v>8</v>
      </c>
      <c r="E203" s="243" t="s">
        <v>36</v>
      </c>
      <c r="F203" s="243"/>
      <c r="G203" s="2" t="s">
        <v>9</v>
      </c>
      <c r="H203" s="1" t="s">
        <v>10</v>
      </c>
      <c r="I203" s="1" t="s">
        <v>11</v>
      </c>
      <c r="J203" s="1" t="s">
        <v>13</v>
      </c>
    </row>
    <row r="204" spans="1:11" s="159" customFormat="1" ht="28.5" customHeight="1" x14ac:dyDescent="0.2">
      <c r="A204" s="161" t="s">
        <v>37</v>
      </c>
      <c r="B204" s="3" t="s">
        <v>277</v>
      </c>
      <c r="C204" s="161" t="s">
        <v>17</v>
      </c>
      <c r="D204" s="161" t="s">
        <v>278</v>
      </c>
      <c r="E204" s="244" t="s">
        <v>38</v>
      </c>
      <c r="F204" s="244"/>
      <c r="G204" s="4" t="s">
        <v>18</v>
      </c>
      <c r="H204" s="5"/>
      <c r="I204" s="6"/>
      <c r="J204" s="6">
        <f>SUM(J205:J206)</f>
        <v>75.290000000000006</v>
      </c>
    </row>
    <row r="205" spans="1:11" s="159" customFormat="1" ht="34.5" customHeight="1" x14ac:dyDescent="0.2">
      <c r="A205" s="164" t="s">
        <v>39</v>
      </c>
      <c r="B205" s="7" t="s">
        <v>54</v>
      </c>
      <c r="C205" s="164" t="s">
        <v>21</v>
      </c>
      <c r="D205" s="164" t="s">
        <v>55</v>
      </c>
      <c r="E205" s="245" t="s">
        <v>42</v>
      </c>
      <c r="F205" s="245"/>
      <c r="G205" s="8" t="s">
        <v>43</v>
      </c>
      <c r="H205" s="9">
        <v>1.8</v>
      </c>
      <c r="I205" s="10">
        <v>41.83</v>
      </c>
      <c r="J205" s="10">
        <f>TRUNC(H205*I205,2)</f>
        <v>75.290000000000006</v>
      </c>
    </row>
    <row r="206" spans="1:11" s="159" customFormat="1" x14ac:dyDescent="0.2">
      <c r="A206" s="163"/>
      <c r="B206" s="163"/>
      <c r="C206" s="163"/>
      <c r="D206" s="163"/>
      <c r="E206" s="163"/>
      <c r="F206" s="163"/>
      <c r="G206" s="15"/>
      <c r="H206" s="163"/>
      <c r="I206" s="15"/>
      <c r="J206" s="163"/>
      <c r="K206" s="15"/>
    </row>
    <row r="207" spans="1:11" s="159" customFormat="1" ht="15" thickBot="1" x14ac:dyDescent="0.25">
      <c r="A207" s="163"/>
      <c r="B207" s="163"/>
      <c r="C207" s="163"/>
      <c r="D207" s="163"/>
      <c r="E207" s="163"/>
      <c r="F207" s="163"/>
      <c r="G207" s="15"/>
      <c r="H207" s="242"/>
      <c r="I207" s="242"/>
      <c r="J207" s="163"/>
      <c r="K207" s="15"/>
    </row>
    <row r="208" spans="1:11" s="159" customFormat="1" ht="0.95" customHeight="1" thickTop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s="159" customFormat="1" ht="18" customHeight="1" x14ac:dyDescent="0.2">
      <c r="A209" s="160" t="s">
        <v>364</v>
      </c>
      <c r="B209" s="1" t="s">
        <v>6</v>
      </c>
      <c r="C209" s="160" t="s">
        <v>7</v>
      </c>
      <c r="D209" s="160" t="s">
        <v>8</v>
      </c>
      <c r="E209" s="243" t="s">
        <v>36</v>
      </c>
      <c r="F209" s="243"/>
      <c r="G209" s="2" t="s">
        <v>9</v>
      </c>
      <c r="H209" s="1" t="s">
        <v>10</v>
      </c>
      <c r="I209" s="1" t="s">
        <v>11</v>
      </c>
      <c r="J209" s="1" t="s">
        <v>13</v>
      </c>
    </row>
    <row r="210" spans="1:11" s="159" customFormat="1" ht="25.5" customHeight="1" x14ac:dyDescent="0.2">
      <c r="A210" s="161" t="s">
        <v>37</v>
      </c>
      <c r="B210" s="3" t="s">
        <v>280</v>
      </c>
      <c r="C210" s="161" t="s">
        <v>17</v>
      </c>
      <c r="D210" s="161" t="s">
        <v>281</v>
      </c>
      <c r="E210" s="244" t="s">
        <v>38</v>
      </c>
      <c r="F210" s="244"/>
      <c r="G210" s="4" t="s">
        <v>18</v>
      </c>
      <c r="H210" s="5"/>
      <c r="I210" s="6"/>
      <c r="J210" s="6">
        <f>SUM(J211:J212)</f>
        <v>106.85</v>
      </c>
    </row>
    <row r="211" spans="1:11" s="159" customFormat="1" ht="24" customHeight="1" x14ac:dyDescent="0.2">
      <c r="A211" s="164" t="s">
        <v>39</v>
      </c>
      <c r="B211" s="7" t="s">
        <v>54</v>
      </c>
      <c r="C211" s="164" t="s">
        <v>21</v>
      </c>
      <c r="D211" s="164" t="s">
        <v>55</v>
      </c>
      <c r="E211" s="245" t="s">
        <v>42</v>
      </c>
      <c r="F211" s="245"/>
      <c r="G211" s="8" t="s">
        <v>43</v>
      </c>
      <c r="H211" s="9">
        <v>2.5545</v>
      </c>
      <c r="I211" s="10">
        <v>41.83</v>
      </c>
      <c r="J211" s="10">
        <f>TRUNC(H211*I211,2)</f>
        <v>106.85</v>
      </c>
    </row>
    <row r="212" spans="1:11" s="159" customFormat="1" x14ac:dyDescent="0.2">
      <c r="A212" s="163"/>
      <c r="B212" s="163"/>
      <c r="C212" s="163"/>
      <c r="D212" s="163"/>
      <c r="E212" s="163"/>
      <c r="F212" s="163"/>
      <c r="G212" s="15"/>
      <c r="H212" s="163"/>
      <c r="I212" s="15"/>
      <c r="J212" s="163"/>
      <c r="K212" s="15"/>
    </row>
    <row r="213" spans="1:11" s="159" customFormat="1" ht="15" thickBot="1" x14ac:dyDescent="0.25">
      <c r="A213" s="163"/>
      <c r="B213" s="163"/>
      <c r="C213" s="163"/>
      <c r="D213" s="163"/>
      <c r="E213" s="163"/>
      <c r="F213" s="163"/>
      <c r="G213" s="15"/>
      <c r="H213" s="242"/>
      <c r="I213" s="242"/>
      <c r="J213" s="163"/>
      <c r="K213" s="15"/>
    </row>
    <row r="214" spans="1:11" s="159" customFormat="1" ht="0.95" customHeight="1" thickTop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s="159" customFormat="1" ht="18" customHeight="1" x14ac:dyDescent="0.2">
      <c r="A215" s="160" t="s">
        <v>365</v>
      </c>
      <c r="B215" s="1" t="s">
        <v>6</v>
      </c>
      <c r="C215" s="160" t="s">
        <v>7</v>
      </c>
      <c r="D215" s="160" t="s">
        <v>8</v>
      </c>
      <c r="E215" s="243" t="s">
        <v>36</v>
      </c>
      <c r="F215" s="243"/>
      <c r="G215" s="2" t="s">
        <v>9</v>
      </c>
      <c r="H215" s="1" t="s">
        <v>10</v>
      </c>
      <c r="I215" s="1" t="s">
        <v>11</v>
      </c>
      <c r="J215" s="1" t="s">
        <v>13</v>
      </c>
    </row>
    <row r="216" spans="1:11" s="159" customFormat="1" ht="26.1" customHeight="1" x14ac:dyDescent="0.2">
      <c r="A216" s="161" t="s">
        <v>37</v>
      </c>
      <c r="B216" s="3" t="s">
        <v>361</v>
      </c>
      <c r="C216" s="161" t="s">
        <v>17</v>
      </c>
      <c r="D216" s="161" t="s">
        <v>362</v>
      </c>
      <c r="E216" s="244" t="s">
        <v>38</v>
      </c>
      <c r="F216" s="244"/>
      <c r="G216" s="4" t="s">
        <v>18</v>
      </c>
      <c r="H216" s="5"/>
      <c r="I216" s="6"/>
      <c r="J216" s="6">
        <f>SUM(J217:J219)</f>
        <v>3.0600000000000005</v>
      </c>
    </row>
    <row r="217" spans="1:11" s="159" customFormat="1" ht="26.1" customHeight="1" x14ac:dyDescent="0.2">
      <c r="A217" s="164" t="s">
        <v>39</v>
      </c>
      <c r="B217" s="7" t="s">
        <v>52</v>
      </c>
      <c r="C217" s="164" t="s">
        <v>21</v>
      </c>
      <c r="D217" s="164" t="s">
        <v>53</v>
      </c>
      <c r="E217" s="245" t="s">
        <v>42</v>
      </c>
      <c r="F217" s="245"/>
      <c r="G217" s="8" t="s">
        <v>43</v>
      </c>
      <c r="H217" s="9">
        <v>4.8000000000000001E-2</v>
      </c>
      <c r="I217" s="10">
        <v>30.23</v>
      </c>
      <c r="J217" s="10">
        <f>TRUNC(H217*I217,2)</f>
        <v>1.45</v>
      </c>
    </row>
    <row r="218" spans="1:11" s="159" customFormat="1" ht="24" customHeight="1" x14ac:dyDescent="0.2">
      <c r="A218" s="162" t="s">
        <v>46</v>
      </c>
      <c r="B218" s="11" t="s">
        <v>366</v>
      </c>
      <c r="C218" s="162" t="s">
        <v>17</v>
      </c>
      <c r="D218" s="162" t="s">
        <v>367</v>
      </c>
      <c r="E218" s="246" t="s">
        <v>47</v>
      </c>
      <c r="F218" s="246"/>
      <c r="G218" s="12" t="s">
        <v>18</v>
      </c>
      <c r="H218" s="13">
        <v>0.02</v>
      </c>
      <c r="I218" s="14">
        <v>66.599999999999994</v>
      </c>
      <c r="J218" s="10">
        <f t="shared" ref="J218:J219" si="1">TRUNC(H218*I218,2)</f>
        <v>1.33</v>
      </c>
    </row>
    <row r="219" spans="1:11" s="159" customFormat="1" ht="24" customHeight="1" x14ac:dyDescent="0.2">
      <c r="A219" s="162" t="s">
        <v>46</v>
      </c>
      <c r="B219" s="11" t="s">
        <v>368</v>
      </c>
      <c r="C219" s="162" t="s">
        <v>17</v>
      </c>
      <c r="D219" s="162" t="s">
        <v>369</v>
      </c>
      <c r="E219" s="246" t="s">
        <v>47</v>
      </c>
      <c r="F219" s="246"/>
      <c r="G219" s="12" t="s">
        <v>18</v>
      </c>
      <c r="H219" s="13">
        <v>1.1999999999999999E-3</v>
      </c>
      <c r="I219" s="14">
        <v>240.87</v>
      </c>
      <c r="J219" s="10">
        <f t="shared" si="1"/>
        <v>0.28000000000000003</v>
      </c>
    </row>
    <row r="220" spans="1:11" s="159" customFormat="1" x14ac:dyDescent="0.2">
      <c r="A220" s="163"/>
      <c r="B220" s="163"/>
      <c r="C220" s="163"/>
      <c r="D220" s="163"/>
      <c r="E220" s="163"/>
      <c r="F220" s="163"/>
      <c r="G220" s="15"/>
      <c r="H220" s="163"/>
      <c r="I220" s="15"/>
      <c r="J220" s="163"/>
      <c r="K220" s="15"/>
    </row>
    <row r="221" spans="1:11" s="159" customFormat="1" ht="15" thickBot="1" x14ac:dyDescent="0.25">
      <c r="A221" s="163"/>
      <c r="B221" s="163"/>
      <c r="C221" s="163"/>
      <c r="D221" s="163"/>
      <c r="E221" s="163"/>
      <c r="F221" s="163"/>
      <c r="G221" s="15"/>
      <c r="H221" s="242"/>
      <c r="I221" s="242"/>
      <c r="J221" s="163"/>
      <c r="K221" s="15"/>
    </row>
    <row r="222" spans="1:11" s="159" customFormat="1" ht="0.95" customHeight="1" thickTop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s="159" customFormat="1" ht="18" customHeight="1" x14ac:dyDescent="0.2">
      <c r="A223" s="160" t="s">
        <v>370</v>
      </c>
      <c r="B223" s="1" t="s">
        <v>6</v>
      </c>
      <c r="C223" s="160" t="s">
        <v>7</v>
      </c>
      <c r="D223" s="160" t="s">
        <v>8</v>
      </c>
      <c r="E223" s="243" t="s">
        <v>36</v>
      </c>
      <c r="F223" s="243"/>
      <c r="G223" s="2" t="s">
        <v>9</v>
      </c>
      <c r="H223" s="1" t="s">
        <v>10</v>
      </c>
      <c r="I223" s="1" t="s">
        <v>11</v>
      </c>
      <c r="J223" s="1" t="s">
        <v>13</v>
      </c>
    </row>
    <row r="224" spans="1:11" s="159" customFormat="1" ht="24" customHeight="1" x14ac:dyDescent="0.2">
      <c r="A224" s="161" t="s">
        <v>37</v>
      </c>
      <c r="B224" s="3" t="s">
        <v>371</v>
      </c>
      <c r="C224" s="161" t="s">
        <v>50</v>
      </c>
      <c r="D224" s="161" t="s">
        <v>372</v>
      </c>
      <c r="E224" s="244" t="s">
        <v>373</v>
      </c>
      <c r="F224" s="244"/>
      <c r="G224" s="4" t="s">
        <v>43</v>
      </c>
      <c r="H224" s="5">
        <v>1</v>
      </c>
      <c r="I224" s="6">
        <v>203.04</v>
      </c>
      <c r="J224" s="6">
        <v>203.04</v>
      </c>
    </row>
    <row r="225" spans="1:11" s="159" customFormat="1" ht="24" customHeight="1" x14ac:dyDescent="0.2">
      <c r="A225" s="162" t="s">
        <v>46</v>
      </c>
      <c r="B225" s="11" t="s">
        <v>374</v>
      </c>
      <c r="C225" s="162" t="s">
        <v>50</v>
      </c>
      <c r="D225" s="162" t="s">
        <v>375</v>
      </c>
      <c r="E225" s="246" t="s">
        <v>376</v>
      </c>
      <c r="F225" s="246"/>
      <c r="G225" s="12" t="s">
        <v>43</v>
      </c>
      <c r="H225" s="13">
        <v>1.0629999999999999</v>
      </c>
      <c r="I225" s="14">
        <v>191.01249999999999</v>
      </c>
      <c r="J225" s="14">
        <v>203.04</v>
      </c>
    </row>
    <row r="226" spans="1:11" s="159" customFormat="1" x14ac:dyDescent="0.2">
      <c r="A226" s="163"/>
      <c r="B226" s="163"/>
      <c r="C226" s="163"/>
      <c r="D226" s="163"/>
      <c r="E226" s="163"/>
      <c r="F226" s="163"/>
      <c r="G226" s="15"/>
      <c r="H226" s="163"/>
      <c r="I226" s="15"/>
      <c r="J226" s="163"/>
      <c r="K226" s="15"/>
    </row>
    <row r="227" spans="1:11" s="159" customFormat="1" x14ac:dyDescent="0.2">
      <c r="A227" s="163"/>
      <c r="B227" s="163"/>
      <c r="C227" s="163"/>
      <c r="D227" s="163"/>
      <c r="E227" s="163"/>
      <c r="F227" s="163"/>
      <c r="G227" s="15"/>
      <c r="H227" s="242"/>
      <c r="I227" s="242"/>
      <c r="J227" s="163"/>
      <c r="K227" s="15"/>
    </row>
    <row r="228" spans="1:11" ht="15" thickBot="1" x14ac:dyDescent="0.25">
      <c r="A228" s="124"/>
      <c r="B228" s="124"/>
      <c r="C228" s="124"/>
      <c r="D228" s="124"/>
      <c r="E228" s="124"/>
      <c r="F228" s="15"/>
      <c r="G228" s="124"/>
      <c r="H228" s="242"/>
      <c r="I228" s="242"/>
      <c r="J228" s="15"/>
    </row>
    <row r="229" spans="1:11" ht="0.95" customHeight="1" thickTop="1" thickBo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</row>
    <row r="230" spans="1:11" ht="0.95" customHeight="1" thickTop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1" x14ac:dyDescent="0.2">
      <c r="A231" s="122"/>
      <c r="B231" s="122"/>
      <c r="C231" s="122"/>
      <c r="D231" s="122"/>
      <c r="E231" s="122"/>
      <c r="F231" s="122"/>
      <c r="G231" s="122"/>
      <c r="H231" s="122"/>
      <c r="I231" s="122"/>
      <c r="J231" s="122"/>
    </row>
    <row r="232" spans="1:11" x14ac:dyDescent="0.2">
      <c r="A232" s="191"/>
      <c r="B232" s="191"/>
      <c r="C232" s="191"/>
      <c r="D232" s="132"/>
      <c r="E232" s="133"/>
      <c r="F232" s="192"/>
      <c r="G232" s="191"/>
      <c r="H232" s="193"/>
      <c r="I232" s="191"/>
      <c r="J232" s="191"/>
    </row>
    <row r="233" spans="1:11" x14ac:dyDescent="0.2">
      <c r="A233" s="191"/>
      <c r="B233" s="191"/>
      <c r="C233" s="191"/>
      <c r="D233" s="132"/>
      <c r="E233" s="133"/>
      <c r="F233" s="192"/>
      <c r="G233" s="191"/>
      <c r="H233" s="193"/>
      <c r="I233" s="191"/>
      <c r="J233" s="191"/>
    </row>
    <row r="234" spans="1:11" x14ac:dyDescent="0.2">
      <c r="A234" s="191"/>
      <c r="B234" s="191"/>
      <c r="C234" s="191"/>
      <c r="D234" s="132"/>
      <c r="E234" s="133"/>
      <c r="F234" s="192"/>
      <c r="G234" s="191"/>
      <c r="H234" s="193"/>
      <c r="I234" s="191"/>
      <c r="J234" s="191"/>
    </row>
    <row r="235" spans="1:11" ht="60" customHeight="1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</row>
    <row r="236" spans="1:11" ht="18" customHeight="1" x14ac:dyDescent="0.2">
      <c r="A236" s="194" t="s">
        <v>206</v>
      </c>
      <c r="B236" s="194"/>
      <c r="C236" s="194"/>
      <c r="D236" s="194"/>
      <c r="E236" s="194"/>
      <c r="F236" s="194"/>
      <c r="G236" s="194"/>
      <c r="H236" s="194"/>
      <c r="I236" s="194"/>
      <c r="J236" s="194"/>
    </row>
    <row r="237" spans="1:11" ht="30" customHeight="1" x14ac:dyDescent="0.2">
      <c r="A237" s="195" t="s">
        <v>207</v>
      </c>
      <c r="B237" s="195"/>
      <c r="C237" s="195"/>
      <c r="D237" s="195"/>
      <c r="E237" s="195"/>
      <c r="F237" s="195"/>
      <c r="G237" s="195"/>
      <c r="H237" s="195"/>
      <c r="I237" s="195"/>
      <c r="J237" s="195"/>
    </row>
    <row r="239" spans="1:11" ht="24" customHeight="1" x14ac:dyDescent="0.25">
      <c r="A239" s="91" t="s">
        <v>193</v>
      </c>
    </row>
    <row r="240" spans="1:11" ht="26.25" customHeight="1" x14ac:dyDescent="0.2">
      <c r="A240" s="114">
        <v>1</v>
      </c>
      <c r="B240" s="115" t="s">
        <v>208</v>
      </c>
    </row>
    <row r="241" spans="1:5" ht="22.5" customHeight="1" x14ac:dyDescent="0.2">
      <c r="A241" s="135">
        <v>2</v>
      </c>
      <c r="B241" s="115" t="s">
        <v>291</v>
      </c>
    </row>
    <row r="251" spans="1:5" x14ac:dyDescent="0.2">
      <c r="E251" s="121">
        <f>5365.56/305</f>
        <v>17.592000000000002</v>
      </c>
    </row>
    <row r="252" spans="1:5" x14ac:dyDescent="0.2">
      <c r="E252" s="121">
        <f>4699/305</f>
        <v>15.406557377049181</v>
      </c>
    </row>
    <row r="253" spans="1:5" x14ac:dyDescent="0.2">
      <c r="E253" s="121">
        <f>5349.86/305</f>
        <v>17.540524590163933</v>
      </c>
    </row>
    <row r="254" spans="1:5" x14ac:dyDescent="0.2">
      <c r="E254" s="121">
        <v>17</v>
      </c>
    </row>
  </sheetData>
  <mergeCells count="180">
    <mergeCell ref="E216:F216"/>
    <mergeCell ref="E156:F156"/>
    <mergeCell ref="E165:F165"/>
    <mergeCell ref="E166:F166"/>
    <mergeCell ref="E199:F199"/>
    <mergeCell ref="E125:F125"/>
    <mergeCell ref="E126:F126"/>
    <mergeCell ref="E127:F127"/>
    <mergeCell ref="E186:F186"/>
    <mergeCell ref="E187:F187"/>
    <mergeCell ref="E200:F200"/>
    <mergeCell ref="E211:F211"/>
    <mergeCell ref="E148:F148"/>
    <mergeCell ref="E147:F147"/>
    <mergeCell ref="E173:F173"/>
    <mergeCell ref="H213:I213"/>
    <mergeCell ref="E215:F215"/>
    <mergeCell ref="E201:F201"/>
    <mergeCell ref="E194:F194"/>
    <mergeCell ref="E151:F151"/>
    <mergeCell ref="E135:F135"/>
    <mergeCell ref="E136:F136"/>
    <mergeCell ref="E128:F128"/>
    <mergeCell ref="E98:F98"/>
    <mergeCell ref="H100:I100"/>
    <mergeCell ref="E102:F102"/>
    <mergeCell ref="E103:F103"/>
    <mergeCell ref="E104:F104"/>
    <mergeCell ref="E105:F105"/>
    <mergeCell ref="H107:I107"/>
    <mergeCell ref="E117:F117"/>
    <mergeCell ref="E118:F118"/>
    <mergeCell ref="E119:F119"/>
    <mergeCell ref="E113:F113"/>
    <mergeCell ref="E142:F142"/>
    <mergeCell ref="E143:F143"/>
    <mergeCell ref="H153:I153"/>
    <mergeCell ref="E150:F150"/>
    <mergeCell ref="E149:F149"/>
    <mergeCell ref="H21:I21"/>
    <mergeCell ref="E23:F23"/>
    <mergeCell ref="E24:F24"/>
    <mergeCell ref="E25:F25"/>
    <mergeCell ref="H27:I27"/>
    <mergeCell ref="E37:F37"/>
    <mergeCell ref="H39:I39"/>
    <mergeCell ref="E41:F41"/>
    <mergeCell ref="E42:F42"/>
    <mergeCell ref="E29:F29"/>
    <mergeCell ref="E30:F30"/>
    <mergeCell ref="E31:F31"/>
    <mergeCell ref="C1:D1"/>
    <mergeCell ref="E1:F1"/>
    <mergeCell ref="G1:H1"/>
    <mergeCell ref="I1:J1"/>
    <mergeCell ref="C2:D2"/>
    <mergeCell ref="E2:F2"/>
    <mergeCell ref="G2:H2"/>
    <mergeCell ref="I2:J2"/>
    <mergeCell ref="E19:F19"/>
    <mergeCell ref="E12:F12"/>
    <mergeCell ref="E13:F13"/>
    <mergeCell ref="H15:I15"/>
    <mergeCell ref="E17:F17"/>
    <mergeCell ref="E18:F18"/>
    <mergeCell ref="E11:F11"/>
    <mergeCell ref="A3:J3"/>
    <mergeCell ref="A4:J4"/>
    <mergeCell ref="E5:F5"/>
    <mergeCell ref="E6:F6"/>
    <mergeCell ref="E7:F7"/>
    <mergeCell ref="H9:I9"/>
    <mergeCell ref="H33:I33"/>
    <mergeCell ref="E35:F35"/>
    <mergeCell ref="E36:F36"/>
    <mergeCell ref="E55:F55"/>
    <mergeCell ref="H57:I57"/>
    <mergeCell ref="E59:F59"/>
    <mergeCell ref="E60:F60"/>
    <mergeCell ref="E61:F61"/>
    <mergeCell ref="H63:I63"/>
    <mergeCell ref="E47:F47"/>
    <mergeCell ref="E48:F48"/>
    <mergeCell ref="E49:F49"/>
    <mergeCell ref="H51:I51"/>
    <mergeCell ref="E53:F53"/>
    <mergeCell ref="E54:F54"/>
    <mergeCell ref="E43:F43"/>
    <mergeCell ref="H45:I45"/>
    <mergeCell ref="E73:F73"/>
    <mergeCell ref="H75:I75"/>
    <mergeCell ref="E94:F94"/>
    <mergeCell ref="E95:F95"/>
    <mergeCell ref="E96:F96"/>
    <mergeCell ref="E97:F97"/>
    <mergeCell ref="E65:F65"/>
    <mergeCell ref="E66:F66"/>
    <mergeCell ref="E67:F67"/>
    <mergeCell ref="H69:I69"/>
    <mergeCell ref="E71:F71"/>
    <mergeCell ref="E72:F72"/>
    <mergeCell ref="E90:F90"/>
    <mergeCell ref="E91:F91"/>
    <mergeCell ref="H93:I93"/>
    <mergeCell ref="E77:F77"/>
    <mergeCell ref="E78:F78"/>
    <mergeCell ref="E79:F79"/>
    <mergeCell ref="H81:I81"/>
    <mergeCell ref="E83:F83"/>
    <mergeCell ref="E84:F84"/>
    <mergeCell ref="E85:F85"/>
    <mergeCell ref="H87:I87"/>
    <mergeCell ref="E89:F89"/>
    <mergeCell ref="E109:F109"/>
    <mergeCell ref="E110:F110"/>
    <mergeCell ref="E111:F111"/>
    <mergeCell ref="E112:F112"/>
    <mergeCell ref="H115:I115"/>
    <mergeCell ref="E124:F124"/>
    <mergeCell ref="E120:F120"/>
    <mergeCell ref="H123:I123"/>
    <mergeCell ref="E121:F121"/>
    <mergeCell ref="H175:I175"/>
    <mergeCell ref="E177:F177"/>
    <mergeCell ref="E178:F178"/>
    <mergeCell ref="E179:F179"/>
    <mergeCell ref="E180:F180"/>
    <mergeCell ref="H130:I130"/>
    <mergeCell ref="E132:F132"/>
    <mergeCell ref="E133:F133"/>
    <mergeCell ref="H168:I168"/>
    <mergeCell ref="E170:F170"/>
    <mergeCell ref="E171:F171"/>
    <mergeCell ref="E172:F172"/>
    <mergeCell ref="E157:F157"/>
    <mergeCell ref="E158:F158"/>
    <mergeCell ref="E159:F159"/>
    <mergeCell ref="H161:I161"/>
    <mergeCell ref="E163:F163"/>
    <mergeCell ref="E164:F164"/>
    <mergeCell ref="H145:I145"/>
    <mergeCell ref="E134:F134"/>
    <mergeCell ref="H138:I138"/>
    <mergeCell ref="E140:F140"/>
    <mergeCell ref="E141:F141"/>
    <mergeCell ref="A236:J236"/>
    <mergeCell ref="A237:J237"/>
    <mergeCell ref="A233:C233"/>
    <mergeCell ref="F233:G233"/>
    <mergeCell ref="H233:J233"/>
    <mergeCell ref="A234:C234"/>
    <mergeCell ref="F234:G234"/>
    <mergeCell ref="H234:J234"/>
    <mergeCell ref="A232:C232"/>
    <mergeCell ref="F232:G232"/>
    <mergeCell ref="H232:J232"/>
    <mergeCell ref="H228:I228"/>
    <mergeCell ref="E191:F191"/>
    <mergeCell ref="E192:F192"/>
    <mergeCell ref="E193:F193"/>
    <mergeCell ref="H196:I196"/>
    <mergeCell ref="E198:F198"/>
    <mergeCell ref="H182:I182"/>
    <mergeCell ref="E184:F184"/>
    <mergeCell ref="E185:F185"/>
    <mergeCell ref="H189:I189"/>
    <mergeCell ref="E217:F217"/>
    <mergeCell ref="E218:F218"/>
    <mergeCell ref="E219:F219"/>
    <mergeCell ref="H221:I221"/>
    <mergeCell ref="E223:F223"/>
    <mergeCell ref="E224:F224"/>
    <mergeCell ref="E225:F225"/>
    <mergeCell ref="H227:I227"/>
    <mergeCell ref="E203:F203"/>
    <mergeCell ref="E204:F204"/>
    <mergeCell ref="E205:F205"/>
    <mergeCell ref="H207:I207"/>
    <mergeCell ref="E209:F209"/>
    <mergeCell ref="E210:F210"/>
  </mergeCells>
  <pageMargins left="0.5" right="0.5" top="1" bottom="1" header="0.5" footer="0.5"/>
  <pageSetup paperSize="9" fitToHeight="0" orientation="landscape"/>
  <headerFooter>
    <oddHeader>&amp;L &amp;CJUSTIÇA FEDERAL DE PRIMEIRO GRAU
Seção Judiciária do Espírito Santo &amp;R</oddHeader>
    <oddFooter>&amp;L &amp;C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F45"/>
  <sheetViews>
    <sheetView topLeftCell="A28" workbookViewId="0">
      <selection activeCell="H19" sqref="H19"/>
    </sheetView>
  </sheetViews>
  <sheetFormatPr defaultRowHeight="15" x14ac:dyDescent="0.25"/>
  <cols>
    <col min="1" max="1" width="9" style="43"/>
    <col min="2" max="2" width="31.75" style="43" bestFit="1" customWidth="1"/>
    <col min="3" max="3" width="10.5" style="43" customWidth="1"/>
    <col min="4" max="4" width="10.625" style="43" bestFit="1" customWidth="1"/>
    <col min="5" max="5" width="9.25" style="43" customWidth="1"/>
    <col min="6" max="6" width="14" style="43" customWidth="1"/>
    <col min="7" max="16384" width="9" style="43"/>
  </cols>
  <sheetData>
    <row r="1" spans="1:6" ht="18.75" x14ac:dyDescent="0.3">
      <c r="A1" s="255" t="s">
        <v>292</v>
      </c>
      <c r="B1" s="255"/>
      <c r="C1" s="255"/>
      <c r="D1" s="255"/>
      <c r="E1" s="255"/>
      <c r="F1" s="255"/>
    </row>
    <row r="2" spans="1:6" ht="35.25" customHeight="1" x14ac:dyDescent="0.3">
      <c r="A2" s="255" t="s">
        <v>103</v>
      </c>
      <c r="B2" s="255"/>
      <c r="C2" s="255"/>
      <c r="D2" s="255"/>
      <c r="E2" s="255"/>
      <c r="F2" s="255"/>
    </row>
    <row r="3" spans="1:6" ht="15.75" thickBot="1" x14ac:dyDescent="0.3"/>
    <row r="4" spans="1:6" ht="20.25" customHeight="1" x14ac:dyDescent="0.25">
      <c r="A4" s="256" t="s">
        <v>104</v>
      </c>
      <c r="B4" s="258" t="s">
        <v>74</v>
      </c>
      <c r="C4" s="260" t="s">
        <v>105</v>
      </c>
      <c r="D4" s="260"/>
      <c r="E4" s="261" t="s">
        <v>106</v>
      </c>
      <c r="F4" s="262"/>
    </row>
    <row r="5" spans="1:6" ht="22.5" customHeight="1" x14ac:dyDescent="0.25">
      <c r="A5" s="257"/>
      <c r="B5" s="259"/>
      <c r="C5" s="45" t="s">
        <v>107</v>
      </c>
      <c r="D5" s="45" t="s">
        <v>108</v>
      </c>
      <c r="E5" s="44" t="s">
        <v>107</v>
      </c>
      <c r="F5" s="138" t="s">
        <v>108</v>
      </c>
    </row>
    <row r="6" spans="1:6" ht="22.5" customHeight="1" x14ac:dyDescent="0.25">
      <c r="A6" s="257"/>
      <c r="B6" s="259"/>
      <c r="C6" s="47" t="s">
        <v>109</v>
      </c>
      <c r="D6" s="47" t="s">
        <v>109</v>
      </c>
      <c r="E6" s="46" t="s">
        <v>109</v>
      </c>
      <c r="F6" s="139" t="s">
        <v>109</v>
      </c>
    </row>
    <row r="7" spans="1:6" ht="26.25" customHeight="1" x14ac:dyDescent="0.25">
      <c r="A7" s="263" t="s">
        <v>110</v>
      </c>
      <c r="B7" s="264"/>
      <c r="C7" s="264"/>
      <c r="D7" s="264"/>
      <c r="E7" s="264"/>
      <c r="F7" s="265"/>
    </row>
    <row r="8" spans="1:6" ht="20.25" customHeight="1" x14ac:dyDescent="0.25">
      <c r="A8" s="48" t="s">
        <v>111</v>
      </c>
      <c r="B8" s="49" t="s">
        <v>112</v>
      </c>
      <c r="C8" s="51">
        <v>0.1</v>
      </c>
      <c r="D8" s="51">
        <v>0.1</v>
      </c>
      <c r="E8" s="50">
        <v>0.2</v>
      </c>
      <c r="F8" s="136">
        <v>0.2</v>
      </c>
    </row>
    <row r="9" spans="1:6" ht="20.25" customHeight="1" x14ac:dyDescent="0.25">
      <c r="A9" s="48" t="s">
        <v>113</v>
      </c>
      <c r="B9" s="49" t="s">
        <v>114</v>
      </c>
      <c r="C9" s="51">
        <v>1.4999999999999999E-2</v>
      </c>
      <c r="D9" s="51">
        <v>1.4999999999999999E-2</v>
      </c>
      <c r="E9" s="50">
        <v>1.4999999999999999E-2</v>
      </c>
      <c r="F9" s="136">
        <v>1.4999999999999999E-2</v>
      </c>
    </row>
    <row r="10" spans="1:6" ht="20.25" customHeight="1" x14ac:dyDescent="0.25">
      <c r="A10" s="48" t="s">
        <v>115</v>
      </c>
      <c r="B10" s="49" t="s">
        <v>116</v>
      </c>
      <c r="C10" s="51">
        <v>0.01</v>
      </c>
      <c r="D10" s="51">
        <v>0.01</v>
      </c>
      <c r="E10" s="50">
        <v>0.01</v>
      </c>
      <c r="F10" s="136">
        <v>0.01</v>
      </c>
    </row>
    <row r="11" spans="1:6" ht="20.25" customHeight="1" x14ac:dyDescent="0.25">
      <c r="A11" s="48" t="s">
        <v>117</v>
      </c>
      <c r="B11" s="49" t="s">
        <v>118</v>
      </c>
      <c r="C11" s="51">
        <v>2E-3</v>
      </c>
      <c r="D11" s="51">
        <v>2E-3</v>
      </c>
      <c r="E11" s="50">
        <v>2E-3</v>
      </c>
      <c r="F11" s="136">
        <v>2E-3</v>
      </c>
    </row>
    <row r="12" spans="1:6" ht="20.25" customHeight="1" x14ac:dyDescent="0.25">
      <c r="A12" s="48" t="s">
        <v>119</v>
      </c>
      <c r="B12" s="49" t="s">
        <v>120</v>
      </c>
      <c r="C12" s="51">
        <v>6.0000000000000001E-3</v>
      </c>
      <c r="D12" s="51">
        <v>6.0000000000000001E-3</v>
      </c>
      <c r="E12" s="50">
        <v>6.0000000000000001E-3</v>
      </c>
      <c r="F12" s="136">
        <v>6.0000000000000001E-3</v>
      </c>
    </row>
    <row r="13" spans="1:6" ht="20.25" customHeight="1" x14ac:dyDescent="0.25">
      <c r="A13" s="48" t="s">
        <v>121</v>
      </c>
      <c r="B13" s="49" t="s">
        <v>122</v>
      </c>
      <c r="C13" s="51">
        <v>2.5000000000000001E-2</v>
      </c>
      <c r="D13" s="51">
        <v>2.5000000000000001E-2</v>
      </c>
      <c r="E13" s="50">
        <v>2.5000000000000001E-2</v>
      </c>
      <c r="F13" s="136">
        <v>2.5000000000000001E-2</v>
      </c>
    </row>
    <row r="14" spans="1:6" ht="20.25" customHeight="1" x14ac:dyDescent="0.25">
      <c r="A14" s="48" t="s">
        <v>123</v>
      </c>
      <c r="B14" s="49" t="s">
        <v>124</v>
      </c>
      <c r="C14" s="51">
        <v>0.03</v>
      </c>
      <c r="D14" s="51">
        <v>0.03</v>
      </c>
      <c r="E14" s="50">
        <v>0.03</v>
      </c>
      <c r="F14" s="136">
        <v>0.03</v>
      </c>
    </row>
    <row r="15" spans="1:6" ht="20.25" customHeight="1" x14ac:dyDescent="0.25">
      <c r="A15" s="48" t="s">
        <v>125</v>
      </c>
      <c r="B15" s="49" t="s">
        <v>126</v>
      </c>
      <c r="C15" s="51">
        <v>0.08</v>
      </c>
      <c r="D15" s="51">
        <v>0.08</v>
      </c>
      <c r="E15" s="50">
        <v>0.08</v>
      </c>
      <c r="F15" s="136">
        <v>0.08</v>
      </c>
    </row>
    <row r="16" spans="1:6" ht="20.25" customHeight="1" x14ac:dyDescent="0.25">
      <c r="A16" s="48" t="s">
        <v>127</v>
      </c>
      <c r="B16" s="49" t="s">
        <v>128</v>
      </c>
      <c r="C16" s="51">
        <v>0.01</v>
      </c>
      <c r="D16" s="51">
        <v>0.01</v>
      </c>
      <c r="E16" s="50">
        <v>0.01</v>
      </c>
      <c r="F16" s="136">
        <v>0.01</v>
      </c>
    </row>
    <row r="17" spans="1:6" ht="21" customHeight="1" x14ac:dyDescent="0.25">
      <c r="A17" s="52" t="s">
        <v>129</v>
      </c>
      <c r="B17" s="53" t="s">
        <v>130</v>
      </c>
      <c r="C17" s="55">
        <f>SUM(C8:C16)</f>
        <v>0.27800000000000002</v>
      </c>
      <c r="D17" s="55">
        <f>SUM(D8:D16)</f>
        <v>0.27800000000000002</v>
      </c>
      <c r="E17" s="54">
        <f>SUM(E8:E16)</f>
        <v>0.37800000000000006</v>
      </c>
      <c r="F17" s="137">
        <f>SUM(F8:F16)</f>
        <v>0.37800000000000006</v>
      </c>
    </row>
    <row r="18" spans="1:6" ht="26.25" customHeight="1" x14ac:dyDescent="0.25">
      <c r="A18" s="263" t="s">
        <v>131</v>
      </c>
      <c r="B18" s="264"/>
      <c r="C18" s="264"/>
      <c r="D18" s="264"/>
      <c r="E18" s="264"/>
      <c r="F18" s="265"/>
    </row>
    <row r="19" spans="1:6" ht="21.75" customHeight="1" x14ac:dyDescent="0.25">
      <c r="A19" s="48" t="s">
        <v>132</v>
      </c>
      <c r="B19" s="56" t="s">
        <v>133</v>
      </c>
      <c r="C19" s="58">
        <v>0.17780000000000001</v>
      </c>
      <c r="D19" s="73" t="s">
        <v>134</v>
      </c>
      <c r="E19" s="57">
        <v>0.17780000000000001</v>
      </c>
      <c r="F19" s="140" t="s">
        <v>134</v>
      </c>
    </row>
    <row r="20" spans="1:6" ht="21.75" customHeight="1" x14ac:dyDescent="0.25">
      <c r="A20" s="48" t="s">
        <v>135</v>
      </c>
      <c r="B20" s="56" t="s">
        <v>136</v>
      </c>
      <c r="C20" s="58">
        <v>4.2799999999999998E-2</v>
      </c>
      <c r="D20" s="73" t="s">
        <v>134</v>
      </c>
      <c r="E20" s="57">
        <v>4.2799999999999998E-2</v>
      </c>
      <c r="F20" s="140" t="s">
        <v>134</v>
      </c>
    </row>
    <row r="21" spans="1:6" ht="21.75" customHeight="1" x14ac:dyDescent="0.25">
      <c r="A21" s="48" t="s">
        <v>137</v>
      </c>
      <c r="B21" s="56" t="s">
        <v>138</v>
      </c>
      <c r="C21" s="58">
        <v>8.8999999999999999E-3</v>
      </c>
      <c r="D21" s="58">
        <v>6.7000000000000002E-3</v>
      </c>
      <c r="E21" s="57">
        <v>8.8999999999999999E-3</v>
      </c>
      <c r="F21" s="141">
        <v>6.7000000000000002E-3</v>
      </c>
    </row>
    <row r="22" spans="1:6" ht="21.75" customHeight="1" x14ac:dyDescent="0.25">
      <c r="A22" s="48" t="s">
        <v>139</v>
      </c>
      <c r="B22" s="56" t="s">
        <v>140</v>
      </c>
      <c r="C22" s="58">
        <v>0.1108</v>
      </c>
      <c r="D22" s="58">
        <v>8.3099999999999993E-2</v>
      </c>
      <c r="E22" s="57">
        <v>0.1108</v>
      </c>
      <c r="F22" s="141">
        <v>8.3099999999999993E-2</v>
      </c>
    </row>
    <row r="23" spans="1:6" ht="21.75" customHeight="1" x14ac:dyDescent="0.25">
      <c r="A23" s="48" t="s">
        <v>141</v>
      </c>
      <c r="B23" s="56" t="s">
        <v>142</v>
      </c>
      <c r="C23" s="58">
        <v>6.9999999999999999E-4</v>
      </c>
      <c r="D23" s="58">
        <v>5.0000000000000001E-4</v>
      </c>
      <c r="E23" s="57">
        <v>6.9999999999999999E-4</v>
      </c>
      <c r="F23" s="141">
        <v>5.0000000000000001E-4</v>
      </c>
    </row>
    <row r="24" spans="1:6" ht="21.75" customHeight="1" x14ac:dyDescent="0.25">
      <c r="A24" s="48" t="s">
        <v>143</v>
      </c>
      <c r="B24" s="56" t="s">
        <v>144</v>
      </c>
      <c r="C24" s="58">
        <v>7.4000000000000003E-3</v>
      </c>
      <c r="D24" s="58">
        <v>5.5999999999999999E-3</v>
      </c>
      <c r="E24" s="57">
        <v>7.4000000000000003E-3</v>
      </c>
      <c r="F24" s="141">
        <v>5.5999999999999999E-3</v>
      </c>
    </row>
    <row r="25" spans="1:6" ht="21.75" customHeight="1" x14ac:dyDescent="0.25">
      <c r="A25" s="48" t="s">
        <v>145</v>
      </c>
      <c r="B25" s="56" t="s">
        <v>146</v>
      </c>
      <c r="C25" s="58">
        <v>1.47E-2</v>
      </c>
      <c r="D25" s="58" t="s">
        <v>134</v>
      </c>
      <c r="E25" s="57">
        <v>1.47E-2</v>
      </c>
      <c r="F25" s="141" t="s">
        <v>134</v>
      </c>
    </row>
    <row r="26" spans="1:6" ht="21.75" customHeight="1" x14ac:dyDescent="0.25">
      <c r="A26" s="48" t="s">
        <v>147</v>
      </c>
      <c r="B26" s="56" t="s">
        <v>148</v>
      </c>
      <c r="C26" s="58">
        <v>2.9999999999999997E-4</v>
      </c>
      <c r="D26" s="58">
        <v>2.0000000000000001E-4</v>
      </c>
      <c r="E26" s="57">
        <v>2.9999999999999997E-4</v>
      </c>
      <c r="F26" s="141">
        <v>2.0000000000000001E-4</v>
      </c>
    </row>
    <row r="27" spans="1:6" ht="21.75" customHeight="1" x14ac:dyDescent="0.25">
      <c r="A27" s="48" t="s">
        <v>149</v>
      </c>
      <c r="B27" s="56" t="s">
        <v>150</v>
      </c>
      <c r="C27" s="58">
        <v>0.13139999999999999</v>
      </c>
      <c r="D27" s="58">
        <v>9.8500000000000004E-2</v>
      </c>
      <c r="E27" s="57">
        <v>0.13139999999999999</v>
      </c>
      <c r="F27" s="141">
        <v>9.8500000000000004E-2</v>
      </c>
    </row>
    <row r="28" spans="1:6" ht="21.75" customHeight="1" x14ac:dyDescent="0.25">
      <c r="A28" s="48" t="s">
        <v>151</v>
      </c>
      <c r="B28" s="56" t="s">
        <v>152</v>
      </c>
      <c r="C28" s="58">
        <v>4.0000000000000002E-4</v>
      </c>
      <c r="D28" s="58">
        <v>2.9999999999999997E-4</v>
      </c>
      <c r="E28" s="57">
        <v>4.0000000000000002E-4</v>
      </c>
      <c r="F28" s="141">
        <v>2.9999999999999997E-4</v>
      </c>
    </row>
    <row r="29" spans="1:6" ht="21.75" customHeight="1" x14ac:dyDescent="0.25">
      <c r="A29" s="52" t="s">
        <v>153</v>
      </c>
      <c r="B29" s="53" t="s">
        <v>130</v>
      </c>
      <c r="C29" s="55">
        <v>0.49520000000000003</v>
      </c>
      <c r="D29" s="55">
        <f>SUM(D19:D28)</f>
        <v>0.19489999999999999</v>
      </c>
      <c r="E29" s="54">
        <v>0.49520000000000003</v>
      </c>
      <c r="F29" s="137">
        <v>0.19489999999999999</v>
      </c>
    </row>
    <row r="30" spans="1:6" ht="21.75" customHeight="1" x14ac:dyDescent="0.25">
      <c r="A30" s="263" t="s">
        <v>154</v>
      </c>
      <c r="B30" s="264"/>
      <c r="C30" s="264"/>
      <c r="D30" s="264"/>
      <c r="E30" s="264"/>
      <c r="F30" s="265"/>
    </row>
    <row r="31" spans="1:6" ht="20.25" customHeight="1" x14ac:dyDescent="0.25">
      <c r="A31" s="48" t="s">
        <v>155</v>
      </c>
      <c r="B31" s="56" t="s">
        <v>156</v>
      </c>
      <c r="C31" s="58">
        <v>6.2199999999999998E-2</v>
      </c>
      <c r="D31" s="58">
        <v>4.6699999999999998E-2</v>
      </c>
      <c r="E31" s="57">
        <v>6.2199999999999998E-2</v>
      </c>
      <c r="F31" s="141">
        <v>4.6699999999999998E-2</v>
      </c>
    </row>
    <row r="32" spans="1:6" ht="20.25" customHeight="1" x14ac:dyDescent="0.25">
      <c r="A32" s="48" t="s">
        <v>157</v>
      </c>
      <c r="B32" s="56" t="s">
        <v>158</v>
      </c>
      <c r="C32" s="58">
        <v>1.6000000000000001E-3</v>
      </c>
      <c r="D32" s="58">
        <v>1.1999999999999999E-3</v>
      </c>
      <c r="E32" s="57">
        <v>1.6000000000000001E-3</v>
      </c>
      <c r="F32" s="141">
        <v>1.1999999999999999E-3</v>
      </c>
    </row>
    <row r="33" spans="1:6" ht="20.25" customHeight="1" x14ac:dyDescent="0.25">
      <c r="A33" s="48" t="s">
        <v>159</v>
      </c>
      <c r="B33" s="56" t="s">
        <v>160</v>
      </c>
      <c r="C33" s="58">
        <v>2.1399999999999999E-2</v>
      </c>
      <c r="D33" s="58">
        <v>1.6E-2</v>
      </c>
      <c r="E33" s="57">
        <v>2.1399999999999999E-2</v>
      </c>
      <c r="F33" s="141">
        <v>1.6E-2</v>
      </c>
    </row>
    <row r="34" spans="1:6" ht="20.25" customHeight="1" x14ac:dyDescent="0.25">
      <c r="A34" s="48" t="s">
        <v>161</v>
      </c>
      <c r="B34" s="56" t="s">
        <v>162</v>
      </c>
      <c r="C34" s="58">
        <v>2.6599999999999999E-2</v>
      </c>
      <c r="D34" s="58">
        <v>1.9900000000000001E-2</v>
      </c>
      <c r="E34" s="57">
        <v>2.6599999999999999E-2</v>
      </c>
      <c r="F34" s="141">
        <v>1.9900000000000001E-2</v>
      </c>
    </row>
    <row r="35" spans="1:6" ht="20.25" customHeight="1" x14ac:dyDescent="0.25">
      <c r="A35" s="48" t="s">
        <v>163</v>
      </c>
      <c r="B35" s="56" t="s">
        <v>164</v>
      </c>
      <c r="C35" s="58">
        <v>5.1999999999999998E-3</v>
      </c>
      <c r="D35" s="58">
        <v>3.8999999999999998E-3</v>
      </c>
      <c r="E35" s="57">
        <v>5.1999999999999998E-3</v>
      </c>
      <c r="F35" s="141">
        <v>3.8999999999999998E-3</v>
      </c>
    </row>
    <row r="36" spans="1:6" s="59" customFormat="1" ht="20.25" customHeight="1" x14ac:dyDescent="0.25">
      <c r="A36" s="52" t="s">
        <v>165</v>
      </c>
      <c r="B36" s="53" t="s">
        <v>130</v>
      </c>
      <c r="C36" s="55">
        <v>0.11699999999999999</v>
      </c>
      <c r="D36" s="55">
        <v>8.77E-2</v>
      </c>
      <c r="E36" s="142">
        <v>0.11699999999999999</v>
      </c>
      <c r="F36" s="137">
        <v>8.77E-2</v>
      </c>
    </row>
    <row r="37" spans="1:6" ht="21.75" customHeight="1" x14ac:dyDescent="0.25">
      <c r="A37" s="263" t="s">
        <v>166</v>
      </c>
      <c r="B37" s="264"/>
      <c r="C37" s="264"/>
      <c r="D37" s="264"/>
      <c r="E37" s="264"/>
      <c r="F37" s="265"/>
    </row>
    <row r="38" spans="1:6" ht="33" customHeight="1" x14ac:dyDescent="0.25">
      <c r="A38" s="48" t="s">
        <v>167</v>
      </c>
      <c r="B38" s="60" t="s">
        <v>168</v>
      </c>
      <c r="C38" s="58">
        <v>0.12659999999999999</v>
      </c>
      <c r="D38" s="58">
        <v>4.5900000000000003E-2</v>
      </c>
      <c r="E38" s="57">
        <v>0.18310000000000001</v>
      </c>
      <c r="F38" s="141">
        <v>7.3700000000000002E-2</v>
      </c>
    </row>
    <row r="39" spans="1:6" ht="45" x14ac:dyDescent="0.25">
      <c r="A39" s="48" t="s">
        <v>169</v>
      </c>
      <c r="B39" s="61" t="s">
        <v>170</v>
      </c>
      <c r="C39" s="58">
        <v>5.4000000000000003E-3</v>
      </c>
      <c r="D39" s="58">
        <v>4.1000000000000003E-3</v>
      </c>
      <c r="E39" s="57">
        <v>5.1999999999999998E-3</v>
      </c>
      <c r="F39" s="141">
        <v>4.1999999999999997E-3</v>
      </c>
    </row>
    <row r="40" spans="1:6" s="64" customFormat="1" ht="29.25" customHeight="1" x14ac:dyDescent="0.2">
      <c r="A40" s="52" t="s">
        <v>171</v>
      </c>
      <c r="B40" s="53" t="s">
        <v>130</v>
      </c>
      <c r="C40" s="63">
        <v>0.13199999999999998</v>
      </c>
      <c r="D40" s="63">
        <v>0.05</v>
      </c>
      <c r="E40" s="62">
        <v>0.18830000000000002</v>
      </c>
      <c r="F40" s="143">
        <v>7.7899999999999997E-2</v>
      </c>
    </row>
    <row r="41" spans="1:6" ht="27" customHeight="1" thickBot="1" x14ac:dyDescent="0.3">
      <c r="A41" s="266" t="s">
        <v>172</v>
      </c>
      <c r="B41" s="267"/>
      <c r="C41" s="66">
        <f>C40+C36+C29+C17</f>
        <v>1.0222</v>
      </c>
      <c r="D41" s="66">
        <f>D40+D36+D29+D17</f>
        <v>0.61060000000000003</v>
      </c>
      <c r="E41" s="65">
        <v>1.1785000000000001</v>
      </c>
      <c r="F41" s="144">
        <v>0.73850000000000005</v>
      </c>
    </row>
    <row r="42" spans="1:6" x14ac:dyDescent="0.25">
      <c r="A42" s="67"/>
      <c r="B42" s="67"/>
      <c r="C42" s="67"/>
      <c r="D42" s="67"/>
      <c r="E42" s="67"/>
      <c r="F42" s="67"/>
    </row>
    <row r="43" spans="1:6" x14ac:dyDescent="0.25">
      <c r="A43" s="68" t="s">
        <v>96</v>
      </c>
      <c r="B43" s="68"/>
      <c r="C43" s="67"/>
      <c r="D43" s="67"/>
      <c r="E43" s="67"/>
      <c r="F43" s="67"/>
    </row>
    <row r="44" spans="1:6" x14ac:dyDescent="0.25">
      <c r="A44" s="68" t="s">
        <v>173</v>
      </c>
      <c r="B44" s="68"/>
      <c r="C44" s="67"/>
      <c r="D44" s="67"/>
      <c r="E44" s="67"/>
      <c r="F44" s="67"/>
    </row>
    <row r="45" spans="1:6" x14ac:dyDescent="0.25">
      <c r="A45" s="254" t="s">
        <v>174</v>
      </c>
      <c r="B45" s="254"/>
      <c r="C45" s="254"/>
      <c r="D45" s="254"/>
      <c r="E45" s="254"/>
      <c r="F45" s="254"/>
    </row>
  </sheetData>
  <mergeCells count="12">
    <mergeCell ref="A45:F45"/>
    <mergeCell ref="A1:F1"/>
    <mergeCell ref="A2:F2"/>
    <mergeCell ref="A4:A6"/>
    <mergeCell ref="B4:B6"/>
    <mergeCell ref="C4:D4"/>
    <mergeCell ref="E4:F4"/>
    <mergeCell ref="A7:F7"/>
    <mergeCell ref="A18:F18"/>
    <mergeCell ref="A30:F30"/>
    <mergeCell ref="A37:F37"/>
    <mergeCell ref="A41:B4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F46"/>
  <sheetViews>
    <sheetView topLeftCell="A28" workbookViewId="0">
      <selection activeCell="A45" sqref="A1:F45"/>
    </sheetView>
  </sheetViews>
  <sheetFormatPr defaultRowHeight="15" x14ac:dyDescent="0.25"/>
  <cols>
    <col min="1" max="1" width="9" style="43"/>
    <col min="2" max="2" width="31.75" style="43" bestFit="1" customWidth="1"/>
    <col min="3" max="3" width="10.5" style="43" customWidth="1"/>
    <col min="4" max="4" width="10.625" style="43" bestFit="1" customWidth="1"/>
    <col min="5" max="5" width="9.25" style="43" customWidth="1"/>
    <col min="6" max="6" width="13.75" style="43" customWidth="1"/>
    <col min="7" max="16384" width="9" style="43"/>
  </cols>
  <sheetData>
    <row r="1" spans="1:6" ht="18.75" x14ac:dyDescent="0.3">
      <c r="A1" s="255" t="s">
        <v>175</v>
      </c>
      <c r="B1" s="255"/>
      <c r="C1" s="255"/>
      <c r="D1" s="255"/>
      <c r="E1" s="255"/>
      <c r="F1" s="255"/>
    </row>
    <row r="2" spans="1:6" ht="35.25" customHeight="1" x14ac:dyDescent="0.3">
      <c r="A2" s="255" t="s">
        <v>176</v>
      </c>
      <c r="B2" s="255"/>
      <c r="C2" s="255"/>
      <c r="D2" s="255"/>
      <c r="E2" s="255"/>
      <c r="F2" s="255"/>
    </row>
    <row r="3" spans="1:6" ht="15.75" thickBot="1" x14ac:dyDescent="0.3"/>
    <row r="4" spans="1:6" ht="20.25" customHeight="1" x14ac:dyDescent="0.25">
      <c r="A4" s="268" t="s">
        <v>104</v>
      </c>
      <c r="B4" s="270" t="s">
        <v>74</v>
      </c>
      <c r="C4" s="272" t="s">
        <v>105</v>
      </c>
      <c r="D4" s="272"/>
      <c r="E4" s="273" t="s">
        <v>106</v>
      </c>
      <c r="F4" s="274"/>
    </row>
    <row r="5" spans="1:6" ht="22.5" customHeight="1" x14ac:dyDescent="0.25">
      <c r="A5" s="269"/>
      <c r="B5" s="271"/>
      <c r="C5" s="47" t="s">
        <v>107</v>
      </c>
      <c r="D5" s="47" t="s">
        <v>108</v>
      </c>
      <c r="E5" s="46" t="s">
        <v>107</v>
      </c>
      <c r="F5" s="139" t="s">
        <v>108</v>
      </c>
    </row>
    <row r="6" spans="1:6" ht="22.5" customHeight="1" x14ac:dyDescent="0.25">
      <c r="A6" s="269"/>
      <c r="B6" s="271"/>
      <c r="C6" s="47" t="s">
        <v>109</v>
      </c>
      <c r="D6" s="47" t="s">
        <v>109</v>
      </c>
      <c r="E6" s="46" t="s">
        <v>109</v>
      </c>
      <c r="F6" s="139" t="s">
        <v>109</v>
      </c>
    </row>
    <row r="7" spans="1:6" ht="26.25" customHeight="1" x14ac:dyDescent="0.25">
      <c r="A7" s="275" t="s">
        <v>110</v>
      </c>
      <c r="B7" s="276"/>
      <c r="C7" s="276"/>
      <c r="D7" s="276"/>
      <c r="E7" s="276"/>
      <c r="F7" s="277"/>
    </row>
    <row r="8" spans="1:6" ht="20.25" customHeight="1" x14ac:dyDescent="0.25">
      <c r="A8" s="69" t="s">
        <v>111</v>
      </c>
      <c r="B8" s="70" t="s">
        <v>112</v>
      </c>
      <c r="C8" s="51">
        <v>0.1</v>
      </c>
      <c r="D8" s="51">
        <v>0.1</v>
      </c>
      <c r="E8" s="50">
        <v>0.2</v>
      </c>
      <c r="F8" s="136">
        <v>0.2</v>
      </c>
    </row>
    <row r="9" spans="1:6" ht="20.25" customHeight="1" x14ac:dyDescent="0.25">
      <c r="A9" s="69" t="s">
        <v>113</v>
      </c>
      <c r="B9" s="70" t="s">
        <v>114</v>
      </c>
      <c r="C9" s="51">
        <v>0</v>
      </c>
      <c r="D9" s="51">
        <v>0</v>
      </c>
      <c r="E9" s="50">
        <v>0</v>
      </c>
      <c r="F9" s="136">
        <v>0</v>
      </c>
    </row>
    <row r="10" spans="1:6" ht="20.25" customHeight="1" x14ac:dyDescent="0.25">
      <c r="A10" s="69" t="s">
        <v>115</v>
      </c>
      <c r="B10" s="70" t="s">
        <v>116</v>
      </c>
      <c r="C10" s="51">
        <v>0</v>
      </c>
      <c r="D10" s="51">
        <v>0</v>
      </c>
      <c r="E10" s="50">
        <v>0</v>
      </c>
      <c r="F10" s="136">
        <v>0</v>
      </c>
    </row>
    <row r="11" spans="1:6" ht="20.25" customHeight="1" x14ac:dyDescent="0.25">
      <c r="A11" s="69" t="s">
        <v>117</v>
      </c>
      <c r="B11" s="70" t="s">
        <v>118</v>
      </c>
      <c r="C11" s="51">
        <v>2E-3</v>
      </c>
      <c r="D11" s="51">
        <v>2E-3</v>
      </c>
      <c r="E11" s="50">
        <v>2E-3</v>
      </c>
      <c r="F11" s="136">
        <v>2E-3</v>
      </c>
    </row>
    <row r="12" spans="1:6" ht="20.25" customHeight="1" x14ac:dyDescent="0.25">
      <c r="A12" s="69" t="s">
        <v>119</v>
      </c>
      <c r="B12" s="70" t="s">
        <v>120</v>
      </c>
      <c r="C12" s="51">
        <v>0</v>
      </c>
      <c r="D12" s="51">
        <v>0</v>
      </c>
      <c r="E12" s="50">
        <v>0</v>
      </c>
      <c r="F12" s="136">
        <v>0</v>
      </c>
    </row>
    <row r="13" spans="1:6" ht="20.25" customHeight="1" x14ac:dyDescent="0.25">
      <c r="A13" s="69" t="s">
        <v>121</v>
      </c>
      <c r="B13" s="70" t="s">
        <v>122</v>
      </c>
      <c r="C13" s="51">
        <v>2.5000000000000001E-2</v>
      </c>
      <c r="D13" s="51">
        <v>2.5000000000000001E-2</v>
      </c>
      <c r="E13" s="50">
        <v>2.5000000000000001E-2</v>
      </c>
      <c r="F13" s="136">
        <v>2.5000000000000001E-2</v>
      </c>
    </row>
    <row r="14" spans="1:6" ht="20.25" customHeight="1" x14ac:dyDescent="0.25">
      <c r="A14" s="69" t="s">
        <v>123</v>
      </c>
      <c r="B14" s="70" t="s">
        <v>124</v>
      </c>
      <c r="C14" s="51">
        <v>0.03</v>
      </c>
      <c r="D14" s="51">
        <v>0.03</v>
      </c>
      <c r="E14" s="50">
        <v>0.03</v>
      </c>
      <c r="F14" s="136">
        <v>0.03</v>
      </c>
    </row>
    <row r="15" spans="1:6" ht="20.25" customHeight="1" x14ac:dyDescent="0.25">
      <c r="A15" s="69" t="s">
        <v>125</v>
      </c>
      <c r="B15" s="70" t="s">
        <v>126</v>
      </c>
      <c r="C15" s="51">
        <v>0.08</v>
      </c>
      <c r="D15" s="51">
        <v>0.08</v>
      </c>
      <c r="E15" s="50">
        <v>0.08</v>
      </c>
      <c r="F15" s="136">
        <v>0.08</v>
      </c>
    </row>
    <row r="16" spans="1:6" ht="20.25" customHeight="1" x14ac:dyDescent="0.25">
      <c r="A16" s="69" t="s">
        <v>127</v>
      </c>
      <c r="B16" s="70" t="s">
        <v>128</v>
      </c>
      <c r="C16" s="51">
        <v>0</v>
      </c>
      <c r="D16" s="51">
        <v>0</v>
      </c>
      <c r="E16" s="50">
        <v>0</v>
      </c>
      <c r="F16" s="136">
        <v>0</v>
      </c>
    </row>
    <row r="17" spans="1:6" ht="21" customHeight="1" x14ac:dyDescent="0.25">
      <c r="A17" s="71" t="s">
        <v>129</v>
      </c>
      <c r="B17" s="72" t="s">
        <v>130</v>
      </c>
      <c r="C17" s="55">
        <f>SUM(C8:C16)</f>
        <v>0.23699999999999999</v>
      </c>
      <c r="D17" s="55">
        <f>SUM(D8:D16)</f>
        <v>0.23699999999999999</v>
      </c>
      <c r="E17" s="54">
        <f>SUM(E8:E16)</f>
        <v>0.33700000000000002</v>
      </c>
      <c r="F17" s="137">
        <f>SUM(F8:F16)</f>
        <v>0.33700000000000002</v>
      </c>
    </row>
    <row r="18" spans="1:6" ht="26.25" customHeight="1" x14ac:dyDescent="0.25">
      <c r="A18" s="275" t="s">
        <v>131</v>
      </c>
      <c r="B18" s="276"/>
      <c r="C18" s="276"/>
      <c r="D18" s="276"/>
      <c r="E18" s="276"/>
      <c r="F18" s="277"/>
    </row>
    <row r="19" spans="1:6" ht="21.75" customHeight="1" x14ac:dyDescent="0.25">
      <c r="A19" s="69" t="s">
        <v>132</v>
      </c>
      <c r="B19" s="73" t="s">
        <v>133</v>
      </c>
      <c r="C19" s="58">
        <v>0.17780000000000001</v>
      </c>
      <c r="D19" s="147" t="s">
        <v>134</v>
      </c>
      <c r="E19" s="57">
        <f>C19</f>
        <v>0.17780000000000001</v>
      </c>
      <c r="F19" s="145" t="s">
        <v>134</v>
      </c>
    </row>
    <row r="20" spans="1:6" ht="21.75" customHeight="1" x14ac:dyDescent="0.25">
      <c r="A20" s="69" t="s">
        <v>135</v>
      </c>
      <c r="B20" s="73" t="s">
        <v>136</v>
      </c>
      <c r="C20" s="58">
        <v>4.2799999999999998E-2</v>
      </c>
      <c r="D20" s="147" t="s">
        <v>134</v>
      </c>
      <c r="E20" s="57">
        <f t="shared" ref="E20:E29" si="0">C20</f>
        <v>4.2799999999999998E-2</v>
      </c>
      <c r="F20" s="145" t="s">
        <v>134</v>
      </c>
    </row>
    <row r="21" spans="1:6" ht="21.75" customHeight="1" x14ac:dyDescent="0.25">
      <c r="A21" s="69" t="s">
        <v>137</v>
      </c>
      <c r="B21" s="73" t="s">
        <v>138</v>
      </c>
      <c r="C21" s="58">
        <v>8.8999999999999999E-3</v>
      </c>
      <c r="D21" s="58">
        <v>6.7000000000000002E-3</v>
      </c>
      <c r="E21" s="57">
        <f t="shared" si="0"/>
        <v>8.8999999999999999E-3</v>
      </c>
      <c r="F21" s="141">
        <v>6.7000000000000002E-3</v>
      </c>
    </row>
    <row r="22" spans="1:6" ht="21.75" customHeight="1" x14ac:dyDescent="0.25">
      <c r="A22" s="69" t="s">
        <v>139</v>
      </c>
      <c r="B22" s="73" t="s">
        <v>140</v>
      </c>
      <c r="C22" s="58">
        <v>0.1108</v>
      </c>
      <c r="D22" s="58">
        <v>8.3099999999999993E-2</v>
      </c>
      <c r="E22" s="57">
        <f t="shared" si="0"/>
        <v>0.1108</v>
      </c>
      <c r="F22" s="141">
        <v>8.3099999999999993E-2</v>
      </c>
    </row>
    <row r="23" spans="1:6" ht="21.75" customHeight="1" x14ac:dyDescent="0.25">
      <c r="A23" s="69" t="s">
        <v>141</v>
      </c>
      <c r="B23" s="73" t="s">
        <v>142</v>
      </c>
      <c r="C23" s="58">
        <v>6.9999999999999999E-4</v>
      </c>
      <c r="D23" s="58">
        <v>5.0000000000000001E-4</v>
      </c>
      <c r="E23" s="57">
        <f t="shared" si="0"/>
        <v>6.9999999999999999E-4</v>
      </c>
      <c r="F23" s="141">
        <v>5.0000000000000001E-4</v>
      </c>
    </row>
    <row r="24" spans="1:6" ht="21.75" customHeight="1" x14ac:dyDescent="0.25">
      <c r="A24" s="69" t="s">
        <v>143</v>
      </c>
      <c r="B24" s="73" t="s">
        <v>144</v>
      </c>
      <c r="C24" s="58">
        <v>7.4000000000000003E-3</v>
      </c>
      <c r="D24" s="58">
        <v>5.5999999999999999E-3</v>
      </c>
      <c r="E24" s="57">
        <f t="shared" si="0"/>
        <v>7.4000000000000003E-3</v>
      </c>
      <c r="F24" s="141">
        <v>5.5999999999999999E-3</v>
      </c>
    </row>
    <row r="25" spans="1:6" ht="21.75" customHeight="1" x14ac:dyDescent="0.25">
      <c r="A25" s="69" t="s">
        <v>145</v>
      </c>
      <c r="B25" s="73" t="s">
        <v>146</v>
      </c>
      <c r="C25" s="58">
        <v>1.47E-2</v>
      </c>
      <c r="D25" s="58" t="s">
        <v>134</v>
      </c>
      <c r="E25" s="57">
        <f t="shared" si="0"/>
        <v>1.47E-2</v>
      </c>
      <c r="F25" s="141" t="s">
        <v>134</v>
      </c>
    </row>
    <row r="26" spans="1:6" ht="21.75" customHeight="1" x14ac:dyDescent="0.25">
      <c r="A26" s="69" t="s">
        <v>147</v>
      </c>
      <c r="B26" s="73" t="s">
        <v>148</v>
      </c>
      <c r="C26" s="58">
        <v>2.9999999999999997E-4</v>
      </c>
      <c r="D26" s="58">
        <v>2.0000000000000001E-4</v>
      </c>
      <c r="E26" s="57">
        <f t="shared" si="0"/>
        <v>2.9999999999999997E-4</v>
      </c>
      <c r="F26" s="141">
        <v>2.0000000000000001E-4</v>
      </c>
    </row>
    <row r="27" spans="1:6" ht="21.75" customHeight="1" x14ac:dyDescent="0.25">
      <c r="A27" s="69" t="s">
        <v>149</v>
      </c>
      <c r="B27" s="73" t="s">
        <v>150</v>
      </c>
      <c r="C27" s="58">
        <v>0.13139999999999999</v>
      </c>
      <c r="D27" s="58">
        <v>9.8500000000000004E-2</v>
      </c>
      <c r="E27" s="57">
        <f t="shared" si="0"/>
        <v>0.13139999999999999</v>
      </c>
      <c r="F27" s="141">
        <v>9.8500000000000004E-2</v>
      </c>
    </row>
    <row r="28" spans="1:6" ht="21.75" customHeight="1" x14ac:dyDescent="0.25">
      <c r="A28" s="69" t="s">
        <v>151</v>
      </c>
      <c r="B28" s="73" t="s">
        <v>152</v>
      </c>
      <c r="C28" s="58">
        <v>4.0000000000000002E-4</v>
      </c>
      <c r="D28" s="58">
        <v>2.9999999999999997E-4</v>
      </c>
      <c r="E28" s="57">
        <f t="shared" si="0"/>
        <v>4.0000000000000002E-4</v>
      </c>
      <c r="F28" s="141">
        <v>2.9999999999999997E-4</v>
      </c>
    </row>
    <row r="29" spans="1:6" ht="21.75" customHeight="1" x14ac:dyDescent="0.25">
      <c r="A29" s="71" t="s">
        <v>153</v>
      </c>
      <c r="B29" s="72" t="s">
        <v>130</v>
      </c>
      <c r="C29" s="55">
        <f>SUM(C19:C28)</f>
        <v>0.49520000000000003</v>
      </c>
      <c r="D29" s="55">
        <f>SUM(D19:D28)</f>
        <v>0.19489999999999999</v>
      </c>
      <c r="E29" s="142">
        <f t="shared" si="0"/>
        <v>0.49520000000000003</v>
      </c>
      <c r="F29" s="137">
        <f>SUM(F19:F28)</f>
        <v>0.19489999999999999</v>
      </c>
    </row>
    <row r="30" spans="1:6" ht="21.75" customHeight="1" x14ac:dyDescent="0.25">
      <c r="A30" s="275" t="s">
        <v>154</v>
      </c>
      <c r="B30" s="276"/>
      <c r="C30" s="276"/>
      <c r="D30" s="276"/>
      <c r="E30" s="276"/>
      <c r="F30" s="277"/>
    </row>
    <row r="31" spans="1:6" ht="20.25" customHeight="1" x14ac:dyDescent="0.25">
      <c r="A31" s="69" t="s">
        <v>155</v>
      </c>
      <c r="B31" s="70" t="s">
        <v>156</v>
      </c>
      <c r="C31" s="58">
        <v>6.2199999999999998E-2</v>
      </c>
      <c r="D31" s="58">
        <v>4.6699999999999998E-2</v>
      </c>
      <c r="E31" s="57">
        <f t="shared" ref="E31:E36" si="1">C31</f>
        <v>6.2199999999999998E-2</v>
      </c>
      <c r="F31" s="141">
        <v>4.6699999999999998E-2</v>
      </c>
    </row>
    <row r="32" spans="1:6" ht="20.25" customHeight="1" x14ac:dyDescent="0.25">
      <c r="A32" s="69" t="s">
        <v>157</v>
      </c>
      <c r="B32" s="70" t="s">
        <v>158</v>
      </c>
      <c r="C32" s="58">
        <v>1.6000000000000001E-3</v>
      </c>
      <c r="D32" s="58">
        <v>1.1999999999999999E-3</v>
      </c>
      <c r="E32" s="57">
        <f t="shared" si="1"/>
        <v>1.6000000000000001E-3</v>
      </c>
      <c r="F32" s="141">
        <v>1.1999999999999999E-3</v>
      </c>
    </row>
    <row r="33" spans="1:6" ht="20.25" customHeight="1" x14ac:dyDescent="0.25">
      <c r="A33" s="69" t="s">
        <v>159</v>
      </c>
      <c r="B33" s="70" t="s">
        <v>160</v>
      </c>
      <c r="C33" s="58">
        <v>2.1399999999999999E-2</v>
      </c>
      <c r="D33" s="58">
        <v>1.6E-2</v>
      </c>
      <c r="E33" s="57">
        <f t="shared" si="1"/>
        <v>2.1399999999999999E-2</v>
      </c>
      <c r="F33" s="141">
        <v>1.6E-2</v>
      </c>
    </row>
    <row r="34" spans="1:6" ht="20.25" customHeight="1" x14ac:dyDescent="0.25">
      <c r="A34" s="69" t="s">
        <v>161</v>
      </c>
      <c r="B34" s="70" t="s">
        <v>162</v>
      </c>
      <c r="C34" s="58">
        <v>2.6599999999999999E-2</v>
      </c>
      <c r="D34" s="58">
        <v>1.9900000000000001E-2</v>
      </c>
      <c r="E34" s="57">
        <f t="shared" si="1"/>
        <v>2.6599999999999999E-2</v>
      </c>
      <c r="F34" s="141">
        <v>1.9900000000000001E-2</v>
      </c>
    </row>
    <row r="35" spans="1:6" ht="20.25" customHeight="1" x14ac:dyDescent="0.25">
      <c r="A35" s="69" t="s">
        <v>163</v>
      </c>
      <c r="B35" s="70" t="s">
        <v>164</v>
      </c>
      <c r="C35" s="58">
        <v>5.1999999999999998E-3</v>
      </c>
      <c r="D35" s="58">
        <v>3.8999999999999998E-3</v>
      </c>
      <c r="E35" s="57">
        <f t="shared" si="1"/>
        <v>5.1999999999999998E-3</v>
      </c>
      <c r="F35" s="141">
        <v>3.8999999999999998E-3</v>
      </c>
    </row>
    <row r="36" spans="1:6" s="59" customFormat="1" ht="20.25" customHeight="1" x14ac:dyDescent="0.25">
      <c r="A36" s="71" t="s">
        <v>165</v>
      </c>
      <c r="B36" s="72" t="s">
        <v>130</v>
      </c>
      <c r="C36" s="55">
        <f>SUM(C31:C35)</f>
        <v>0.11699999999999999</v>
      </c>
      <c r="D36" s="55">
        <f>SUM(D31:D35)</f>
        <v>8.77E-2</v>
      </c>
      <c r="E36" s="142">
        <f t="shared" si="1"/>
        <v>0.11699999999999999</v>
      </c>
      <c r="F36" s="137">
        <f>SUM(F31:F35)</f>
        <v>8.77E-2</v>
      </c>
    </row>
    <row r="37" spans="1:6" ht="21.75" customHeight="1" x14ac:dyDescent="0.25">
      <c r="A37" s="275" t="s">
        <v>166</v>
      </c>
      <c r="B37" s="276"/>
      <c r="C37" s="276"/>
      <c r="D37" s="276"/>
      <c r="E37" s="276"/>
      <c r="F37" s="277"/>
    </row>
    <row r="38" spans="1:6" ht="33" customHeight="1" x14ac:dyDescent="0.25">
      <c r="A38" s="69" t="s">
        <v>167</v>
      </c>
      <c r="B38" s="70" t="s">
        <v>177</v>
      </c>
      <c r="C38" s="58">
        <v>0.12659999999999999</v>
      </c>
      <c r="D38" s="58">
        <v>4.5900000000000003E-2</v>
      </c>
      <c r="E38" s="57">
        <v>0.18310000000000001</v>
      </c>
      <c r="F38" s="141">
        <v>7.3700000000000002E-2</v>
      </c>
    </row>
    <row r="39" spans="1:6" ht="45" x14ac:dyDescent="0.25">
      <c r="A39" s="69" t="s">
        <v>169</v>
      </c>
      <c r="B39" s="74" t="s">
        <v>170</v>
      </c>
      <c r="C39" s="58">
        <v>5.4000000000000003E-3</v>
      </c>
      <c r="D39" s="58">
        <v>4.1000000000000003E-3</v>
      </c>
      <c r="E39" s="57">
        <v>5.1999999999999998E-3</v>
      </c>
      <c r="F39" s="141">
        <v>4.1999999999999997E-3</v>
      </c>
    </row>
    <row r="40" spans="1:6" s="64" customFormat="1" ht="29.25" customHeight="1" x14ac:dyDescent="0.2">
      <c r="A40" s="71" t="s">
        <v>171</v>
      </c>
      <c r="B40" s="72" t="s">
        <v>130</v>
      </c>
      <c r="C40" s="55">
        <f>SUM(C38:C39)</f>
        <v>0.13199999999999998</v>
      </c>
      <c r="D40" s="55">
        <f>SUM(D38:D39)</f>
        <v>0.05</v>
      </c>
      <c r="E40" s="54">
        <f>SUM(E38:E39)</f>
        <v>0.18830000000000002</v>
      </c>
      <c r="F40" s="137">
        <f>SUM(F38:F39)</f>
        <v>7.7899999999999997E-2</v>
      </c>
    </row>
    <row r="41" spans="1:6" ht="27" customHeight="1" thickBot="1" x14ac:dyDescent="0.3">
      <c r="A41" s="278" t="s">
        <v>172</v>
      </c>
      <c r="B41" s="279"/>
      <c r="C41" s="76">
        <f>C17+C29+C36+C40</f>
        <v>0.98119999999999996</v>
      </c>
      <c r="D41" s="76">
        <f>D17+D29+D36+D40</f>
        <v>0.5696</v>
      </c>
      <c r="E41" s="75">
        <f>E17+E29+E36+E40</f>
        <v>1.1375000000000002</v>
      </c>
      <c r="F41" s="146">
        <f>F17+F29+F36+F40</f>
        <v>0.69750000000000001</v>
      </c>
    </row>
    <row r="42" spans="1:6" x14ac:dyDescent="0.25">
      <c r="A42" s="67"/>
      <c r="B42" s="67"/>
      <c r="C42" s="67"/>
      <c r="D42" s="67"/>
      <c r="E42" s="67"/>
      <c r="F42" s="67"/>
    </row>
    <row r="43" spans="1:6" x14ac:dyDescent="0.25">
      <c r="A43" s="68" t="s">
        <v>96</v>
      </c>
      <c r="B43" s="67"/>
      <c r="C43" s="67"/>
      <c r="D43" s="67"/>
      <c r="E43" s="67"/>
      <c r="F43" s="67"/>
    </row>
    <row r="44" spans="1:6" x14ac:dyDescent="0.25">
      <c r="A44" s="68" t="s">
        <v>173</v>
      </c>
      <c r="B44" s="67"/>
      <c r="C44" s="67"/>
      <c r="D44" s="67"/>
      <c r="E44" s="67"/>
      <c r="F44" s="67"/>
    </row>
    <row r="45" spans="1:6" x14ac:dyDescent="0.25">
      <c r="A45" s="254" t="s">
        <v>178</v>
      </c>
      <c r="B45" s="254"/>
      <c r="C45" s="254"/>
      <c r="D45" s="254"/>
      <c r="E45" s="254"/>
      <c r="F45" s="254"/>
    </row>
    <row r="46" spans="1:6" x14ac:dyDescent="0.25">
      <c r="A46" s="67"/>
      <c r="B46" s="67"/>
      <c r="C46" s="67"/>
      <c r="D46" s="67"/>
      <c r="E46" s="67"/>
      <c r="F46" s="67"/>
    </row>
  </sheetData>
  <mergeCells count="12">
    <mergeCell ref="A45:F45"/>
    <mergeCell ref="A1:F1"/>
    <mergeCell ref="A2:F2"/>
    <mergeCell ref="A4:A6"/>
    <mergeCell ref="B4:B6"/>
    <mergeCell ref="C4:D4"/>
    <mergeCell ref="E4:F4"/>
    <mergeCell ref="A7:F7"/>
    <mergeCell ref="A18:F18"/>
    <mergeCell ref="A30:F30"/>
    <mergeCell ref="A37:F37"/>
    <mergeCell ref="A41:B4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pageSetUpPr fitToPage="1"/>
  </sheetPr>
  <dimension ref="A1:F28"/>
  <sheetViews>
    <sheetView topLeftCell="A19" zoomScale="85" zoomScaleNormal="85" workbookViewId="0">
      <selection sqref="A1:D28"/>
    </sheetView>
  </sheetViews>
  <sheetFormatPr defaultRowHeight="14.25" x14ac:dyDescent="0.2"/>
  <cols>
    <col min="1" max="1" width="9" style="77"/>
    <col min="2" max="2" width="66.125" style="77" customWidth="1"/>
    <col min="3" max="3" width="14.625" style="77" bestFit="1" customWidth="1"/>
    <col min="4" max="4" width="15.875" style="77" customWidth="1"/>
    <col min="5" max="5" width="14.875" style="77" customWidth="1"/>
    <col min="6" max="6" width="12" style="77" customWidth="1"/>
    <col min="7" max="16384" width="9" style="77"/>
  </cols>
  <sheetData>
    <row r="1" spans="1:5" s="78" customFormat="1" ht="102.75" customHeight="1" x14ac:dyDescent="0.2">
      <c r="A1" s="281" t="s">
        <v>179</v>
      </c>
      <c r="B1" s="282"/>
      <c r="C1" s="282"/>
      <c r="D1" s="282"/>
    </row>
    <row r="2" spans="1:5" s="78" customFormat="1" ht="53.25" customHeight="1" x14ac:dyDescent="0.2">
      <c r="A2" s="283" t="str">
        <f>'ANEXO 2'!D2</f>
        <v>CPD DE CONTINGÊNCIA DE SERRA - CABEAMENTO ESTRUTURADO</v>
      </c>
      <c r="B2" s="284"/>
      <c r="C2" s="284"/>
      <c r="D2" s="284"/>
    </row>
    <row r="3" spans="1:5" s="78" customFormat="1" ht="17.25" customHeight="1" x14ac:dyDescent="0.2">
      <c r="A3" s="285"/>
      <c r="B3" s="286"/>
      <c r="C3" s="79"/>
      <c r="D3" s="80"/>
    </row>
    <row r="4" spans="1:5" s="78" customFormat="1" ht="56.25" customHeight="1" x14ac:dyDescent="0.2">
      <c r="A4" s="81" t="s">
        <v>180</v>
      </c>
      <c r="B4" s="82" t="s">
        <v>181</v>
      </c>
      <c r="C4" s="83" t="s">
        <v>182</v>
      </c>
      <c r="D4" s="83" t="s">
        <v>183</v>
      </c>
      <c r="E4" s="84"/>
    </row>
    <row r="5" spans="1:5" s="149" customFormat="1" ht="46.5" customHeight="1" x14ac:dyDescent="0.2">
      <c r="A5" s="150" t="s">
        <v>184</v>
      </c>
      <c r="B5" s="151" t="s">
        <v>294</v>
      </c>
      <c r="C5" s="148">
        <f>(D5/$F$22)</f>
        <v>0.25719425989422634</v>
      </c>
      <c r="D5" s="157">
        <f>'ANEXO 2'!J14+'ANEXO 2'!J15+'ANEXO 2'!J16+'ANEXO 2'!J36+'ANEXO 2'!J37+'ANEXO 2'!J38+'ANEXO 2'!I21*8+'ANEXO 2'!I22*100</f>
        <v>90459.199999999983</v>
      </c>
    </row>
    <row r="6" spans="1:5" s="149" customFormat="1" ht="56.25" customHeight="1" x14ac:dyDescent="0.2">
      <c r="A6" s="150" t="s">
        <v>185</v>
      </c>
      <c r="B6" s="151" t="s">
        <v>295</v>
      </c>
      <c r="C6" s="148">
        <f t="shared" ref="C6:C21" si="0">(D6/$F$22)</f>
        <v>9.2939414919679247E-2</v>
      </c>
      <c r="D6" s="157">
        <f>'ANEXO 2'!J13+'ANEXO 2'!J25+'ANEXO 2'!I21*7+'ANEXO 2'!I22*100</f>
        <v>32688.23</v>
      </c>
    </row>
    <row r="7" spans="1:5" s="149" customFormat="1" ht="46.5" customHeight="1" x14ac:dyDescent="0.2">
      <c r="A7" s="150" t="s">
        <v>186</v>
      </c>
      <c r="B7" s="151" t="s">
        <v>326</v>
      </c>
      <c r="C7" s="148">
        <f t="shared" si="0"/>
        <v>2.3388564625832352E-2</v>
      </c>
      <c r="D7" s="157">
        <f>'ANEXO 2'!J39</f>
        <v>8226.1200000000008</v>
      </c>
    </row>
    <row r="8" spans="1:5" s="149" customFormat="1" ht="46.5" customHeight="1" x14ac:dyDescent="0.2">
      <c r="A8" s="150" t="s">
        <v>187</v>
      </c>
      <c r="B8" s="151" t="s">
        <v>327</v>
      </c>
      <c r="C8" s="148">
        <f t="shared" si="0"/>
        <v>1.4226385890845234E-2</v>
      </c>
      <c r="D8" s="157">
        <f>'ANEXO 2'!J40</f>
        <v>5003.6400000000003</v>
      </c>
    </row>
    <row r="9" spans="1:5" s="149" customFormat="1" ht="46.5" customHeight="1" x14ac:dyDescent="0.2">
      <c r="A9" s="150" t="s">
        <v>188</v>
      </c>
      <c r="B9" s="151" t="s">
        <v>399</v>
      </c>
      <c r="C9" s="148">
        <f t="shared" ref="C9" si="1">(D9/$F$22)</f>
        <v>5.7485102944149708E-3</v>
      </c>
      <c r="D9" s="157">
        <f>'ANEXO 2'!J41</f>
        <v>2021.84</v>
      </c>
    </row>
    <row r="10" spans="1:5" s="149" customFormat="1" ht="56.25" customHeight="1" x14ac:dyDescent="0.2">
      <c r="A10" s="150" t="s">
        <v>189</v>
      </c>
      <c r="B10" s="151" t="s">
        <v>303</v>
      </c>
      <c r="C10" s="148">
        <f t="shared" si="0"/>
        <v>1.4133725764180914E-2</v>
      </c>
      <c r="D10" s="157">
        <f>'ANEXO 2'!J8+'ANEXO 2'!J24</f>
        <v>4971.05</v>
      </c>
    </row>
    <row r="11" spans="1:5" s="149" customFormat="1" ht="56.25" customHeight="1" x14ac:dyDescent="0.2">
      <c r="A11" s="150" t="s">
        <v>190</v>
      </c>
      <c r="B11" s="151" t="s">
        <v>323</v>
      </c>
      <c r="C11" s="148">
        <f t="shared" si="0"/>
        <v>1.1641540817070115E-2</v>
      </c>
      <c r="D11" s="157">
        <f>'ANEXO 2'!I19+'ANEXO 2'!I31+'ANEXO 2'!I30+'ANEXO 2'!I12+'ANEXO 2'!I11*24</f>
        <v>4094.51</v>
      </c>
    </row>
    <row r="12" spans="1:5" s="149" customFormat="1" ht="56.25" customHeight="1" x14ac:dyDescent="0.2">
      <c r="A12" s="150" t="s">
        <v>191</v>
      </c>
      <c r="B12" s="151" t="s">
        <v>297</v>
      </c>
      <c r="C12" s="148">
        <f t="shared" si="0"/>
        <v>3.3528778247940018E-2</v>
      </c>
      <c r="D12" s="157">
        <f>'ANEXO 2'!I9+'ANEXO 2'!I17*2+'ANEXO 2'!I27</f>
        <v>11792.59</v>
      </c>
    </row>
    <row r="13" spans="1:5" s="149" customFormat="1" ht="56.25" customHeight="1" x14ac:dyDescent="0.2">
      <c r="A13" s="150" t="s">
        <v>192</v>
      </c>
      <c r="B13" s="151" t="s">
        <v>324</v>
      </c>
      <c r="C13" s="148">
        <f t="shared" si="0"/>
        <v>3.4924622451210349E-2</v>
      </c>
      <c r="D13" s="157">
        <f>'ANEXO 2'!I19*3+'ANEXO 2'!I12*3+'ANEXO 2'!I30*3+'ANEXO 2'!I31*3+'ANEXO 2'!I11*72</f>
        <v>12283.53</v>
      </c>
    </row>
    <row r="14" spans="1:5" s="149" customFormat="1" ht="56.25" customHeight="1" x14ac:dyDescent="0.2">
      <c r="A14" s="150" t="s">
        <v>211</v>
      </c>
      <c r="B14" s="151" t="s">
        <v>298</v>
      </c>
      <c r="C14" s="148">
        <f t="shared" si="0"/>
        <v>0.23678955605791238</v>
      </c>
      <c r="D14" s="157">
        <f>'ANEXO 2'!I9*3+'ANEXO 2'!I17*16+'ANEXO 2'!I18*2+'ANEXO 2'!J26+'ANEXO 2'!J28+'ANEXO 2'!J29</f>
        <v>83282.55</v>
      </c>
    </row>
    <row r="15" spans="1:5" s="85" customFormat="1" ht="56.25" customHeight="1" x14ac:dyDescent="0.2">
      <c r="A15" s="150" t="s">
        <v>212</v>
      </c>
      <c r="B15" s="151" t="s">
        <v>325</v>
      </c>
      <c r="C15" s="148">
        <f t="shared" si="0"/>
        <v>9.98995864469652E-2</v>
      </c>
      <c r="D15" s="158">
        <f>'ANEXO 2'!I18*8+'ANEXO 2'!I20*3+'ANEXO 2'!I33+'ANEXO 2'!I34*2</f>
        <v>35136.229999999996</v>
      </c>
    </row>
    <row r="16" spans="1:5" s="85" customFormat="1" ht="56.25" customHeight="1" x14ac:dyDescent="0.2">
      <c r="A16" s="150" t="s">
        <v>304</v>
      </c>
      <c r="B16" s="151" t="s">
        <v>299</v>
      </c>
      <c r="C16" s="148">
        <f t="shared" si="0"/>
        <v>1.6983728352921182E-2</v>
      </c>
      <c r="D16" s="158">
        <f>'ANEXO 2'!I10*2+'ANEXO 2'!I11*24+'ANEXO 2'!I35*2</f>
        <v>5973.44</v>
      </c>
    </row>
    <row r="17" spans="1:6" s="85" customFormat="1" ht="56.25" customHeight="1" x14ac:dyDescent="0.2">
      <c r="A17" s="150" t="s">
        <v>305</v>
      </c>
      <c r="B17" s="151" t="s">
        <v>300</v>
      </c>
      <c r="C17" s="148">
        <f t="shared" si="0"/>
        <v>5.1544477130903557E-2</v>
      </c>
      <c r="D17" s="158">
        <f>'ANEXO 2'!I18*4+'ANEXO 2'!I20*2+'ANEXO 2'!I32+'ANEXO 2'!I34</f>
        <v>18128.989999999998</v>
      </c>
    </row>
    <row r="18" spans="1:6" s="85" customFormat="1" ht="56.25" customHeight="1" x14ac:dyDescent="0.2">
      <c r="A18" s="150" t="s">
        <v>306</v>
      </c>
      <c r="B18" s="151" t="s">
        <v>301</v>
      </c>
      <c r="C18" s="148">
        <f t="shared" si="0"/>
        <v>1.6983728352921182E-2</v>
      </c>
      <c r="D18" s="158">
        <f>'ANEXO 2'!I10*2+'ANEXO 2'!I11*24+'ANEXO 2'!I35*2</f>
        <v>5973.44</v>
      </c>
    </row>
    <row r="19" spans="1:6" s="85" customFormat="1" ht="56.25" customHeight="1" x14ac:dyDescent="0.2">
      <c r="A19" s="150" t="s">
        <v>307</v>
      </c>
      <c r="B19" s="151" t="s">
        <v>296</v>
      </c>
      <c r="C19" s="148">
        <f t="shared" si="0"/>
        <v>5.1544477130903557E-2</v>
      </c>
      <c r="D19" s="158">
        <f>'ANEXO 2'!I18*4+'ANEXO 2'!I20*2+'ANEXO 2'!I32+'ANEXO 2'!I34</f>
        <v>18128.989999999998</v>
      </c>
    </row>
    <row r="20" spans="1:6" s="85" customFormat="1" ht="56.25" customHeight="1" x14ac:dyDescent="0.2">
      <c r="A20" s="150" t="s">
        <v>308</v>
      </c>
      <c r="B20" s="151" t="s">
        <v>302</v>
      </c>
      <c r="C20" s="148">
        <f t="shared" si="0"/>
        <v>8.4918641764605909E-3</v>
      </c>
      <c r="D20" s="158">
        <f>'ANEXO 2'!I10+'ANEXO 2'!I11*12+'ANEXO 2'!I35</f>
        <v>2986.72</v>
      </c>
    </row>
    <row r="21" spans="1:6" s="85" customFormat="1" ht="56.25" customHeight="1" x14ac:dyDescent="0.2">
      <c r="A21" s="150" t="s">
        <v>398</v>
      </c>
      <c r="B21" s="151" t="s">
        <v>397</v>
      </c>
      <c r="C21" s="148">
        <f t="shared" si="0"/>
        <v>3.0036779445612668E-2</v>
      </c>
      <c r="D21" s="158">
        <f>'ANEXO 2'!J43</f>
        <v>10564.4</v>
      </c>
    </row>
    <row r="22" spans="1:6" x14ac:dyDescent="0.2">
      <c r="E22" s="87">
        <f>SUM(C5:C21)</f>
        <v>1</v>
      </c>
      <c r="F22" s="88">
        <f>'ANEXO 2'!I47</f>
        <v>351715.47000000003</v>
      </c>
    </row>
    <row r="23" spans="1:6" ht="30" customHeight="1" x14ac:dyDescent="0.25">
      <c r="C23" s="89">
        <f>SUM(C5:C21)</f>
        <v>1</v>
      </c>
      <c r="D23" s="90">
        <f>SUM(D5:D21)</f>
        <v>351715.47</v>
      </c>
    </row>
    <row r="24" spans="1:6" ht="15" x14ac:dyDescent="0.25">
      <c r="A24" s="91" t="s">
        <v>193</v>
      </c>
      <c r="B24" s="92"/>
      <c r="C24" s="92"/>
      <c r="D24" s="92"/>
    </row>
    <row r="25" spans="1:6" ht="30.75" customHeight="1" x14ac:dyDescent="0.2">
      <c r="A25" s="93">
        <v>1</v>
      </c>
      <c r="B25" s="287" t="s">
        <v>194</v>
      </c>
      <c r="C25" s="287"/>
      <c r="D25" s="287"/>
    </row>
    <row r="26" spans="1:6" ht="34.5" customHeight="1" x14ac:dyDescent="0.2">
      <c r="A26" s="93">
        <v>2</v>
      </c>
      <c r="B26" s="280" t="s">
        <v>195</v>
      </c>
      <c r="C26" s="280"/>
      <c r="D26" s="280"/>
    </row>
    <row r="27" spans="1:6" ht="32.25" customHeight="1" x14ac:dyDescent="0.2">
      <c r="A27" s="93">
        <v>3</v>
      </c>
      <c r="B27" s="280" t="s">
        <v>196</v>
      </c>
      <c r="C27" s="280"/>
      <c r="D27" s="280"/>
    </row>
    <row r="28" spans="1:6" ht="33" customHeight="1" x14ac:dyDescent="0.2">
      <c r="A28" s="93">
        <v>4</v>
      </c>
      <c r="B28" s="280" t="s">
        <v>197</v>
      </c>
      <c r="C28" s="280"/>
      <c r="D28" s="280"/>
    </row>
  </sheetData>
  <mergeCells count="7">
    <mergeCell ref="B28:D28"/>
    <mergeCell ref="A1:D1"/>
    <mergeCell ref="A2:D2"/>
    <mergeCell ref="A3:B3"/>
    <mergeCell ref="B25:D25"/>
    <mergeCell ref="B26:D26"/>
    <mergeCell ref="B27:D27"/>
  </mergeCells>
  <pageMargins left="0.51181102362204722" right="0.51181102362204722" top="0.78740157480314965" bottom="0.78740157480314965" header="0.31496062992125984" footer="0.31496062992125984"/>
  <pageSetup scale="83" fitToHeight="3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N20"/>
  <sheetViews>
    <sheetView showGridLines="0" tabSelected="1" zoomScaleNormal="100" zoomScaleSheetLayoutView="100" workbookViewId="0">
      <selection activeCell="G32" sqref="G32"/>
    </sheetView>
  </sheetViews>
  <sheetFormatPr defaultRowHeight="12.75" x14ac:dyDescent="0.2"/>
  <cols>
    <col min="1" max="1" width="13.5" style="78" customWidth="1"/>
    <col min="2" max="2" width="49.375" style="78" customWidth="1"/>
    <col min="3" max="3" width="12.375" style="78" customWidth="1"/>
    <col min="4" max="4" width="14.625" style="111" customWidth="1"/>
    <col min="5" max="5" width="11.875" style="112" customWidth="1"/>
    <col min="6" max="6" width="16.25" style="111" customWidth="1"/>
    <col min="7" max="7" width="11.125" style="78" customWidth="1"/>
    <col min="8" max="8" width="9" style="78"/>
    <col min="9" max="9" width="12.375" style="78" customWidth="1"/>
    <col min="10" max="10" width="9" style="78"/>
    <col min="11" max="11" width="11.25" style="78" customWidth="1"/>
    <col min="12" max="13" width="9" style="78"/>
    <col min="14" max="14" width="11.375" style="78" bestFit="1" customWidth="1"/>
    <col min="15" max="228" width="9" style="78"/>
    <col min="229" max="229" width="13.5" style="78" customWidth="1"/>
    <col min="230" max="230" width="50.875" style="78" customWidth="1"/>
    <col min="231" max="231" width="7.25" style="78" customWidth="1"/>
    <col min="232" max="232" width="9.125" style="78" customWidth="1"/>
    <col min="233" max="233" width="12.875" style="78" bestFit="1" customWidth="1"/>
    <col min="234" max="234" width="16.5" style="78" bestFit="1" customWidth="1"/>
    <col min="235" max="235" width="22" style="78" customWidth="1"/>
    <col min="236" max="236" width="14.875" style="78" customWidth="1"/>
    <col min="237" max="237" width="13.75" style="78" customWidth="1"/>
    <col min="238" max="238" width="22.875" style="78" customWidth="1"/>
    <col min="239" max="239" width="79.5" style="78" customWidth="1"/>
    <col min="240" max="240" width="9" style="78"/>
    <col min="241" max="241" width="9.75" style="78" bestFit="1" customWidth="1"/>
    <col min="242" max="484" width="9" style="78"/>
    <col min="485" max="485" width="13.5" style="78" customWidth="1"/>
    <col min="486" max="486" width="50.875" style="78" customWidth="1"/>
    <col min="487" max="487" width="7.25" style="78" customWidth="1"/>
    <col min="488" max="488" width="9.125" style="78" customWidth="1"/>
    <col min="489" max="489" width="12.875" style="78" bestFit="1" customWidth="1"/>
    <col min="490" max="490" width="16.5" style="78" bestFit="1" customWidth="1"/>
    <col min="491" max="491" width="22" style="78" customWidth="1"/>
    <col min="492" max="492" width="14.875" style="78" customWidth="1"/>
    <col min="493" max="493" width="13.75" style="78" customWidth="1"/>
    <col min="494" max="494" width="22.875" style="78" customWidth="1"/>
    <col min="495" max="495" width="79.5" style="78" customWidth="1"/>
    <col min="496" max="496" width="9" style="78"/>
    <col min="497" max="497" width="9.75" style="78" bestFit="1" customWidth="1"/>
    <col min="498" max="740" width="9" style="78"/>
    <col min="741" max="741" width="13.5" style="78" customWidth="1"/>
    <col min="742" max="742" width="50.875" style="78" customWidth="1"/>
    <col min="743" max="743" width="7.25" style="78" customWidth="1"/>
    <col min="744" max="744" width="9.125" style="78" customWidth="1"/>
    <col min="745" max="745" width="12.875" style="78" bestFit="1" customWidth="1"/>
    <col min="746" max="746" width="16.5" style="78" bestFit="1" customWidth="1"/>
    <col min="747" max="747" width="22" style="78" customWidth="1"/>
    <col min="748" max="748" width="14.875" style="78" customWidth="1"/>
    <col min="749" max="749" width="13.75" style="78" customWidth="1"/>
    <col min="750" max="750" width="22.875" style="78" customWidth="1"/>
    <col min="751" max="751" width="79.5" style="78" customWidth="1"/>
    <col min="752" max="752" width="9" style="78"/>
    <col min="753" max="753" width="9.75" style="78" bestFit="1" customWidth="1"/>
    <col min="754" max="996" width="9" style="78"/>
    <col min="997" max="997" width="13.5" style="78" customWidth="1"/>
    <col min="998" max="998" width="50.875" style="78" customWidth="1"/>
    <col min="999" max="999" width="7.25" style="78" customWidth="1"/>
    <col min="1000" max="1000" width="9.125" style="78" customWidth="1"/>
    <col min="1001" max="1001" width="12.875" style="78" bestFit="1" customWidth="1"/>
    <col min="1002" max="1002" width="16.5" style="78" bestFit="1" customWidth="1"/>
    <col min="1003" max="1003" width="22" style="78" customWidth="1"/>
    <col min="1004" max="1004" width="14.875" style="78" customWidth="1"/>
    <col min="1005" max="1005" width="13.75" style="78" customWidth="1"/>
    <col min="1006" max="1006" width="22.875" style="78" customWidth="1"/>
    <col min="1007" max="1007" width="79.5" style="78" customWidth="1"/>
    <col min="1008" max="1008" width="9" style="78"/>
    <col min="1009" max="1009" width="9.75" style="78" bestFit="1" customWidth="1"/>
    <col min="1010" max="1252" width="9" style="78"/>
    <col min="1253" max="1253" width="13.5" style="78" customWidth="1"/>
    <col min="1254" max="1254" width="50.875" style="78" customWidth="1"/>
    <col min="1255" max="1255" width="7.25" style="78" customWidth="1"/>
    <col min="1256" max="1256" width="9.125" style="78" customWidth="1"/>
    <col min="1257" max="1257" width="12.875" style="78" bestFit="1" customWidth="1"/>
    <col min="1258" max="1258" width="16.5" style="78" bestFit="1" customWidth="1"/>
    <col min="1259" max="1259" width="22" style="78" customWidth="1"/>
    <col min="1260" max="1260" width="14.875" style="78" customWidth="1"/>
    <col min="1261" max="1261" width="13.75" style="78" customWidth="1"/>
    <col min="1262" max="1262" width="22.875" style="78" customWidth="1"/>
    <col min="1263" max="1263" width="79.5" style="78" customWidth="1"/>
    <col min="1264" max="1264" width="9" style="78"/>
    <col min="1265" max="1265" width="9.75" style="78" bestFit="1" customWidth="1"/>
    <col min="1266" max="1508" width="9" style="78"/>
    <col min="1509" max="1509" width="13.5" style="78" customWidth="1"/>
    <col min="1510" max="1510" width="50.875" style="78" customWidth="1"/>
    <col min="1511" max="1511" width="7.25" style="78" customWidth="1"/>
    <col min="1512" max="1512" width="9.125" style="78" customWidth="1"/>
    <col min="1513" max="1513" width="12.875" style="78" bestFit="1" customWidth="1"/>
    <col min="1514" max="1514" width="16.5" style="78" bestFit="1" customWidth="1"/>
    <col min="1515" max="1515" width="22" style="78" customWidth="1"/>
    <col min="1516" max="1516" width="14.875" style="78" customWidth="1"/>
    <col min="1517" max="1517" width="13.75" style="78" customWidth="1"/>
    <col min="1518" max="1518" width="22.875" style="78" customWidth="1"/>
    <col min="1519" max="1519" width="79.5" style="78" customWidth="1"/>
    <col min="1520" max="1520" width="9" style="78"/>
    <col min="1521" max="1521" width="9.75" style="78" bestFit="1" customWidth="1"/>
    <col min="1522" max="1764" width="9" style="78"/>
    <col min="1765" max="1765" width="13.5" style="78" customWidth="1"/>
    <col min="1766" max="1766" width="50.875" style="78" customWidth="1"/>
    <col min="1767" max="1767" width="7.25" style="78" customWidth="1"/>
    <col min="1768" max="1768" width="9.125" style="78" customWidth="1"/>
    <col min="1769" max="1769" width="12.875" style="78" bestFit="1" customWidth="1"/>
    <col min="1770" max="1770" width="16.5" style="78" bestFit="1" customWidth="1"/>
    <col min="1771" max="1771" width="22" style="78" customWidth="1"/>
    <col min="1772" max="1772" width="14.875" style="78" customWidth="1"/>
    <col min="1773" max="1773" width="13.75" style="78" customWidth="1"/>
    <col min="1774" max="1774" width="22.875" style="78" customWidth="1"/>
    <col min="1775" max="1775" width="79.5" style="78" customWidth="1"/>
    <col min="1776" max="1776" width="9" style="78"/>
    <col min="1777" max="1777" width="9.75" style="78" bestFit="1" customWidth="1"/>
    <col min="1778" max="2020" width="9" style="78"/>
    <col min="2021" max="2021" width="13.5" style="78" customWidth="1"/>
    <col min="2022" max="2022" width="50.875" style="78" customWidth="1"/>
    <col min="2023" max="2023" width="7.25" style="78" customWidth="1"/>
    <col min="2024" max="2024" width="9.125" style="78" customWidth="1"/>
    <col min="2025" max="2025" width="12.875" style="78" bestFit="1" customWidth="1"/>
    <col min="2026" max="2026" width="16.5" style="78" bestFit="1" customWidth="1"/>
    <col min="2027" max="2027" width="22" style="78" customWidth="1"/>
    <col min="2028" max="2028" width="14.875" style="78" customWidth="1"/>
    <col min="2029" max="2029" width="13.75" style="78" customWidth="1"/>
    <col min="2030" max="2030" width="22.875" style="78" customWidth="1"/>
    <col min="2031" max="2031" width="79.5" style="78" customWidth="1"/>
    <col min="2032" max="2032" width="9" style="78"/>
    <col min="2033" max="2033" width="9.75" style="78" bestFit="1" customWidth="1"/>
    <col min="2034" max="2276" width="9" style="78"/>
    <col min="2277" max="2277" width="13.5" style="78" customWidth="1"/>
    <col min="2278" max="2278" width="50.875" style="78" customWidth="1"/>
    <col min="2279" max="2279" width="7.25" style="78" customWidth="1"/>
    <col min="2280" max="2280" width="9.125" style="78" customWidth="1"/>
    <col min="2281" max="2281" width="12.875" style="78" bestFit="1" customWidth="1"/>
    <col min="2282" max="2282" width="16.5" style="78" bestFit="1" customWidth="1"/>
    <col min="2283" max="2283" width="22" style="78" customWidth="1"/>
    <col min="2284" max="2284" width="14.875" style="78" customWidth="1"/>
    <col min="2285" max="2285" width="13.75" style="78" customWidth="1"/>
    <col min="2286" max="2286" width="22.875" style="78" customWidth="1"/>
    <col min="2287" max="2287" width="79.5" style="78" customWidth="1"/>
    <col min="2288" max="2288" width="9" style="78"/>
    <col min="2289" max="2289" width="9.75" style="78" bestFit="1" customWidth="1"/>
    <col min="2290" max="2532" width="9" style="78"/>
    <col min="2533" max="2533" width="13.5" style="78" customWidth="1"/>
    <col min="2534" max="2534" width="50.875" style="78" customWidth="1"/>
    <col min="2535" max="2535" width="7.25" style="78" customWidth="1"/>
    <col min="2536" max="2536" width="9.125" style="78" customWidth="1"/>
    <col min="2537" max="2537" width="12.875" style="78" bestFit="1" customWidth="1"/>
    <col min="2538" max="2538" width="16.5" style="78" bestFit="1" customWidth="1"/>
    <col min="2539" max="2539" width="22" style="78" customWidth="1"/>
    <col min="2540" max="2540" width="14.875" style="78" customWidth="1"/>
    <col min="2541" max="2541" width="13.75" style="78" customWidth="1"/>
    <col min="2542" max="2542" width="22.875" style="78" customWidth="1"/>
    <col min="2543" max="2543" width="79.5" style="78" customWidth="1"/>
    <col min="2544" max="2544" width="9" style="78"/>
    <col min="2545" max="2545" width="9.75" style="78" bestFit="1" customWidth="1"/>
    <col min="2546" max="2788" width="9" style="78"/>
    <col min="2789" max="2789" width="13.5" style="78" customWidth="1"/>
    <col min="2790" max="2790" width="50.875" style="78" customWidth="1"/>
    <col min="2791" max="2791" width="7.25" style="78" customWidth="1"/>
    <col min="2792" max="2792" width="9.125" style="78" customWidth="1"/>
    <col min="2793" max="2793" width="12.875" style="78" bestFit="1" customWidth="1"/>
    <col min="2794" max="2794" width="16.5" style="78" bestFit="1" customWidth="1"/>
    <col min="2795" max="2795" width="22" style="78" customWidth="1"/>
    <col min="2796" max="2796" width="14.875" style="78" customWidth="1"/>
    <col min="2797" max="2797" width="13.75" style="78" customWidth="1"/>
    <col min="2798" max="2798" width="22.875" style="78" customWidth="1"/>
    <col min="2799" max="2799" width="79.5" style="78" customWidth="1"/>
    <col min="2800" max="2800" width="9" style="78"/>
    <col min="2801" max="2801" width="9.75" style="78" bestFit="1" customWidth="1"/>
    <col min="2802" max="3044" width="9" style="78"/>
    <col min="3045" max="3045" width="13.5" style="78" customWidth="1"/>
    <col min="3046" max="3046" width="50.875" style="78" customWidth="1"/>
    <col min="3047" max="3047" width="7.25" style="78" customWidth="1"/>
    <col min="3048" max="3048" width="9.125" style="78" customWidth="1"/>
    <col min="3049" max="3049" width="12.875" style="78" bestFit="1" customWidth="1"/>
    <col min="3050" max="3050" width="16.5" style="78" bestFit="1" customWidth="1"/>
    <col min="3051" max="3051" width="22" style="78" customWidth="1"/>
    <col min="3052" max="3052" width="14.875" style="78" customWidth="1"/>
    <col min="3053" max="3053" width="13.75" style="78" customWidth="1"/>
    <col min="3054" max="3054" width="22.875" style="78" customWidth="1"/>
    <col min="3055" max="3055" width="79.5" style="78" customWidth="1"/>
    <col min="3056" max="3056" width="9" style="78"/>
    <col min="3057" max="3057" width="9.75" style="78" bestFit="1" customWidth="1"/>
    <col min="3058" max="3300" width="9" style="78"/>
    <col min="3301" max="3301" width="13.5" style="78" customWidth="1"/>
    <col min="3302" max="3302" width="50.875" style="78" customWidth="1"/>
    <col min="3303" max="3303" width="7.25" style="78" customWidth="1"/>
    <col min="3304" max="3304" width="9.125" style="78" customWidth="1"/>
    <col min="3305" max="3305" width="12.875" style="78" bestFit="1" customWidth="1"/>
    <col min="3306" max="3306" width="16.5" style="78" bestFit="1" customWidth="1"/>
    <col min="3307" max="3307" width="22" style="78" customWidth="1"/>
    <col min="3308" max="3308" width="14.875" style="78" customWidth="1"/>
    <col min="3309" max="3309" width="13.75" style="78" customWidth="1"/>
    <col min="3310" max="3310" width="22.875" style="78" customWidth="1"/>
    <col min="3311" max="3311" width="79.5" style="78" customWidth="1"/>
    <col min="3312" max="3312" width="9" style="78"/>
    <col min="3313" max="3313" width="9.75" style="78" bestFit="1" customWidth="1"/>
    <col min="3314" max="3556" width="9" style="78"/>
    <col min="3557" max="3557" width="13.5" style="78" customWidth="1"/>
    <col min="3558" max="3558" width="50.875" style="78" customWidth="1"/>
    <col min="3559" max="3559" width="7.25" style="78" customWidth="1"/>
    <col min="3560" max="3560" width="9.125" style="78" customWidth="1"/>
    <col min="3561" max="3561" width="12.875" style="78" bestFit="1" customWidth="1"/>
    <col min="3562" max="3562" width="16.5" style="78" bestFit="1" customWidth="1"/>
    <col min="3563" max="3563" width="22" style="78" customWidth="1"/>
    <col min="3564" max="3564" width="14.875" style="78" customWidth="1"/>
    <col min="3565" max="3565" width="13.75" style="78" customWidth="1"/>
    <col min="3566" max="3566" width="22.875" style="78" customWidth="1"/>
    <col min="3567" max="3567" width="79.5" style="78" customWidth="1"/>
    <col min="3568" max="3568" width="9" style="78"/>
    <col min="3569" max="3569" width="9.75" style="78" bestFit="1" customWidth="1"/>
    <col min="3570" max="3812" width="9" style="78"/>
    <col min="3813" max="3813" width="13.5" style="78" customWidth="1"/>
    <col min="3814" max="3814" width="50.875" style="78" customWidth="1"/>
    <col min="3815" max="3815" width="7.25" style="78" customWidth="1"/>
    <col min="3816" max="3816" width="9.125" style="78" customWidth="1"/>
    <col min="3817" max="3817" width="12.875" style="78" bestFit="1" customWidth="1"/>
    <col min="3818" max="3818" width="16.5" style="78" bestFit="1" customWidth="1"/>
    <col min="3819" max="3819" width="22" style="78" customWidth="1"/>
    <col min="3820" max="3820" width="14.875" style="78" customWidth="1"/>
    <col min="3821" max="3821" width="13.75" style="78" customWidth="1"/>
    <col min="3822" max="3822" width="22.875" style="78" customWidth="1"/>
    <col min="3823" max="3823" width="79.5" style="78" customWidth="1"/>
    <col min="3824" max="3824" width="9" style="78"/>
    <col min="3825" max="3825" width="9.75" style="78" bestFit="1" customWidth="1"/>
    <col min="3826" max="4068" width="9" style="78"/>
    <col min="4069" max="4069" width="13.5" style="78" customWidth="1"/>
    <col min="4070" max="4070" width="50.875" style="78" customWidth="1"/>
    <col min="4071" max="4071" width="7.25" style="78" customWidth="1"/>
    <col min="4072" max="4072" width="9.125" style="78" customWidth="1"/>
    <col min="4073" max="4073" width="12.875" style="78" bestFit="1" customWidth="1"/>
    <col min="4074" max="4074" width="16.5" style="78" bestFit="1" customWidth="1"/>
    <col min="4075" max="4075" width="22" style="78" customWidth="1"/>
    <col min="4076" max="4076" width="14.875" style="78" customWidth="1"/>
    <col min="4077" max="4077" width="13.75" style="78" customWidth="1"/>
    <col min="4078" max="4078" width="22.875" style="78" customWidth="1"/>
    <col min="4079" max="4079" width="79.5" style="78" customWidth="1"/>
    <col min="4080" max="4080" width="9" style="78"/>
    <col min="4081" max="4081" width="9.75" style="78" bestFit="1" customWidth="1"/>
    <col min="4082" max="4324" width="9" style="78"/>
    <col min="4325" max="4325" width="13.5" style="78" customWidth="1"/>
    <col min="4326" max="4326" width="50.875" style="78" customWidth="1"/>
    <col min="4327" max="4327" width="7.25" style="78" customWidth="1"/>
    <col min="4328" max="4328" width="9.125" style="78" customWidth="1"/>
    <col min="4329" max="4329" width="12.875" style="78" bestFit="1" customWidth="1"/>
    <col min="4330" max="4330" width="16.5" style="78" bestFit="1" customWidth="1"/>
    <col min="4331" max="4331" width="22" style="78" customWidth="1"/>
    <col min="4332" max="4332" width="14.875" style="78" customWidth="1"/>
    <col min="4333" max="4333" width="13.75" style="78" customWidth="1"/>
    <col min="4334" max="4334" width="22.875" style="78" customWidth="1"/>
    <col min="4335" max="4335" width="79.5" style="78" customWidth="1"/>
    <col min="4336" max="4336" width="9" style="78"/>
    <col min="4337" max="4337" width="9.75" style="78" bestFit="1" customWidth="1"/>
    <col min="4338" max="4580" width="9" style="78"/>
    <col min="4581" max="4581" width="13.5" style="78" customWidth="1"/>
    <col min="4582" max="4582" width="50.875" style="78" customWidth="1"/>
    <col min="4583" max="4583" width="7.25" style="78" customWidth="1"/>
    <col min="4584" max="4584" width="9.125" style="78" customWidth="1"/>
    <col min="4585" max="4585" width="12.875" style="78" bestFit="1" customWidth="1"/>
    <col min="4586" max="4586" width="16.5" style="78" bestFit="1" customWidth="1"/>
    <col min="4587" max="4587" width="22" style="78" customWidth="1"/>
    <col min="4588" max="4588" width="14.875" style="78" customWidth="1"/>
    <col min="4589" max="4589" width="13.75" style="78" customWidth="1"/>
    <col min="4590" max="4590" width="22.875" style="78" customWidth="1"/>
    <col min="4591" max="4591" width="79.5" style="78" customWidth="1"/>
    <col min="4592" max="4592" width="9" style="78"/>
    <col min="4593" max="4593" width="9.75" style="78" bestFit="1" customWidth="1"/>
    <col min="4594" max="4836" width="9" style="78"/>
    <col min="4837" max="4837" width="13.5" style="78" customWidth="1"/>
    <col min="4838" max="4838" width="50.875" style="78" customWidth="1"/>
    <col min="4839" max="4839" width="7.25" style="78" customWidth="1"/>
    <col min="4840" max="4840" width="9.125" style="78" customWidth="1"/>
    <col min="4841" max="4841" width="12.875" style="78" bestFit="1" customWidth="1"/>
    <col min="4842" max="4842" width="16.5" style="78" bestFit="1" customWidth="1"/>
    <col min="4843" max="4843" width="22" style="78" customWidth="1"/>
    <col min="4844" max="4844" width="14.875" style="78" customWidth="1"/>
    <col min="4845" max="4845" width="13.75" style="78" customWidth="1"/>
    <col min="4846" max="4846" width="22.875" style="78" customWidth="1"/>
    <col min="4847" max="4847" width="79.5" style="78" customWidth="1"/>
    <col min="4848" max="4848" width="9" style="78"/>
    <col min="4849" max="4849" width="9.75" style="78" bestFit="1" customWidth="1"/>
    <col min="4850" max="5092" width="9" style="78"/>
    <col min="5093" max="5093" width="13.5" style="78" customWidth="1"/>
    <col min="5094" max="5094" width="50.875" style="78" customWidth="1"/>
    <col min="5095" max="5095" width="7.25" style="78" customWidth="1"/>
    <col min="5096" max="5096" width="9.125" style="78" customWidth="1"/>
    <col min="5097" max="5097" width="12.875" style="78" bestFit="1" customWidth="1"/>
    <col min="5098" max="5098" width="16.5" style="78" bestFit="1" customWidth="1"/>
    <col min="5099" max="5099" width="22" style="78" customWidth="1"/>
    <col min="5100" max="5100" width="14.875" style="78" customWidth="1"/>
    <col min="5101" max="5101" width="13.75" style="78" customWidth="1"/>
    <col min="5102" max="5102" width="22.875" style="78" customWidth="1"/>
    <col min="5103" max="5103" width="79.5" style="78" customWidth="1"/>
    <col min="5104" max="5104" width="9" style="78"/>
    <col min="5105" max="5105" width="9.75" style="78" bestFit="1" customWidth="1"/>
    <col min="5106" max="5348" width="9" style="78"/>
    <col min="5349" max="5349" width="13.5" style="78" customWidth="1"/>
    <col min="5350" max="5350" width="50.875" style="78" customWidth="1"/>
    <col min="5351" max="5351" width="7.25" style="78" customWidth="1"/>
    <col min="5352" max="5352" width="9.125" style="78" customWidth="1"/>
    <col min="5353" max="5353" width="12.875" style="78" bestFit="1" customWidth="1"/>
    <col min="5354" max="5354" width="16.5" style="78" bestFit="1" customWidth="1"/>
    <col min="5355" max="5355" width="22" style="78" customWidth="1"/>
    <col min="5356" max="5356" width="14.875" style="78" customWidth="1"/>
    <col min="5357" max="5357" width="13.75" style="78" customWidth="1"/>
    <col min="5358" max="5358" width="22.875" style="78" customWidth="1"/>
    <col min="5359" max="5359" width="79.5" style="78" customWidth="1"/>
    <col min="5360" max="5360" width="9" style="78"/>
    <col min="5361" max="5361" width="9.75" style="78" bestFit="1" customWidth="1"/>
    <col min="5362" max="5604" width="9" style="78"/>
    <col min="5605" max="5605" width="13.5" style="78" customWidth="1"/>
    <col min="5606" max="5606" width="50.875" style="78" customWidth="1"/>
    <col min="5607" max="5607" width="7.25" style="78" customWidth="1"/>
    <col min="5608" max="5608" width="9.125" style="78" customWidth="1"/>
    <col min="5609" max="5609" width="12.875" style="78" bestFit="1" customWidth="1"/>
    <col min="5610" max="5610" width="16.5" style="78" bestFit="1" customWidth="1"/>
    <col min="5611" max="5611" width="22" style="78" customWidth="1"/>
    <col min="5612" max="5612" width="14.875" style="78" customWidth="1"/>
    <col min="5613" max="5613" width="13.75" style="78" customWidth="1"/>
    <col min="5614" max="5614" width="22.875" style="78" customWidth="1"/>
    <col min="5615" max="5615" width="79.5" style="78" customWidth="1"/>
    <col min="5616" max="5616" width="9" style="78"/>
    <col min="5617" max="5617" width="9.75" style="78" bestFit="1" customWidth="1"/>
    <col min="5618" max="5860" width="9" style="78"/>
    <col min="5861" max="5861" width="13.5" style="78" customWidth="1"/>
    <col min="5862" max="5862" width="50.875" style="78" customWidth="1"/>
    <col min="5863" max="5863" width="7.25" style="78" customWidth="1"/>
    <col min="5864" max="5864" width="9.125" style="78" customWidth="1"/>
    <col min="5865" max="5865" width="12.875" style="78" bestFit="1" customWidth="1"/>
    <col min="5866" max="5866" width="16.5" style="78" bestFit="1" customWidth="1"/>
    <col min="5867" max="5867" width="22" style="78" customWidth="1"/>
    <col min="5868" max="5868" width="14.875" style="78" customWidth="1"/>
    <col min="5869" max="5869" width="13.75" style="78" customWidth="1"/>
    <col min="5870" max="5870" width="22.875" style="78" customWidth="1"/>
    <col min="5871" max="5871" width="79.5" style="78" customWidth="1"/>
    <col min="5872" max="5872" width="9" style="78"/>
    <col min="5873" max="5873" width="9.75" style="78" bestFit="1" customWidth="1"/>
    <col min="5874" max="6116" width="9" style="78"/>
    <col min="6117" max="6117" width="13.5" style="78" customWidth="1"/>
    <col min="6118" max="6118" width="50.875" style="78" customWidth="1"/>
    <col min="6119" max="6119" width="7.25" style="78" customWidth="1"/>
    <col min="6120" max="6120" width="9.125" style="78" customWidth="1"/>
    <col min="6121" max="6121" width="12.875" style="78" bestFit="1" customWidth="1"/>
    <col min="6122" max="6122" width="16.5" style="78" bestFit="1" customWidth="1"/>
    <col min="6123" max="6123" width="22" style="78" customWidth="1"/>
    <col min="6124" max="6124" width="14.875" style="78" customWidth="1"/>
    <col min="6125" max="6125" width="13.75" style="78" customWidth="1"/>
    <col min="6126" max="6126" width="22.875" style="78" customWidth="1"/>
    <col min="6127" max="6127" width="79.5" style="78" customWidth="1"/>
    <col min="6128" max="6128" width="9" style="78"/>
    <col min="6129" max="6129" width="9.75" style="78" bestFit="1" customWidth="1"/>
    <col min="6130" max="6372" width="9" style="78"/>
    <col min="6373" max="6373" width="13.5" style="78" customWidth="1"/>
    <col min="6374" max="6374" width="50.875" style="78" customWidth="1"/>
    <col min="6375" max="6375" width="7.25" style="78" customWidth="1"/>
    <col min="6376" max="6376" width="9.125" style="78" customWidth="1"/>
    <col min="6377" max="6377" width="12.875" style="78" bestFit="1" customWidth="1"/>
    <col min="6378" max="6378" width="16.5" style="78" bestFit="1" customWidth="1"/>
    <col min="6379" max="6379" width="22" style="78" customWidth="1"/>
    <col min="6380" max="6380" width="14.875" style="78" customWidth="1"/>
    <col min="6381" max="6381" width="13.75" style="78" customWidth="1"/>
    <col min="6382" max="6382" width="22.875" style="78" customWidth="1"/>
    <col min="6383" max="6383" width="79.5" style="78" customWidth="1"/>
    <col min="6384" max="6384" width="9" style="78"/>
    <col min="6385" max="6385" width="9.75" style="78" bestFit="1" customWidth="1"/>
    <col min="6386" max="6628" width="9" style="78"/>
    <col min="6629" max="6629" width="13.5" style="78" customWidth="1"/>
    <col min="6630" max="6630" width="50.875" style="78" customWidth="1"/>
    <col min="6631" max="6631" width="7.25" style="78" customWidth="1"/>
    <col min="6632" max="6632" width="9.125" style="78" customWidth="1"/>
    <col min="6633" max="6633" width="12.875" style="78" bestFit="1" customWidth="1"/>
    <col min="6634" max="6634" width="16.5" style="78" bestFit="1" customWidth="1"/>
    <col min="6635" max="6635" width="22" style="78" customWidth="1"/>
    <col min="6636" max="6636" width="14.875" style="78" customWidth="1"/>
    <col min="6637" max="6637" width="13.75" style="78" customWidth="1"/>
    <col min="6638" max="6638" width="22.875" style="78" customWidth="1"/>
    <col min="6639" max="6639" width="79.5" style="78" customWidth="1"/>
    <col min="6640" max="6640" width="9" style="78"/>
    <col min="6641" max="6641" width="9.75" style="78" bestFit="1" customWidth="1"/>
    <col min="6642" max="6884" width="9" style="78"/>
    <col min="6885" max="6885" width="13.5" style="78" customWidth="1"/>
    <col min="6886" max="6886" width="50.875" style="78" customWidth="1"/>
    <col min="6887" max="6887" width="7.25" style="78" customWidth="1"/>
    <col min="6888" max="6888" width="9.125" style="78" customWidth="1"/>
    <col min="6889" max="6889" width="12.875" style="78" bestFit="1" customWidth="1"/>
    <col min="6890" max="6890" width="16.5" style="78" bestFit="1" customWidth="1"/>
    <col min="6891" max="6891" width="22" style="78" customWidth="1"/>
    <col min="6892" max="6892" width="14.875" style="78" customWidth="1"/>
    <col min="6893" max="6893" width="13.75" style="78" customWidth="1"/>
    <col min="6894" max="6894" width="22.875" style="78" customWidth="1"/>
    <col min="6895" max="6895" width="79.5" style="78" customWidth="1"/>
    <col min="6896" max="6896" width="9" style="78"/>
    <col min="6897" max="6897" width="9.75" style="78" bestFit="1" customWidth="1"/>
    <col min="6898" max="7140" width="9" style="78"/>
    <col min="7141" max="7141" width="13.5" style="78" customWidth="1"/>
    <col min="7142" max="7142" width="50.875" style="78" customWidth="1"/>
    <col min="7143" max="7143" width="7.25" style="78" customWidth="1"/>
    <col min="7144" max="7144" width="9.125" style="78" customWidth="1"/>
    <col min="7145" max="7145" width="12.875" style="78" bestFit="1" customWidth="1"/>
    <col min="7146" max="7146" width="16.5" style="78" bestFit="1" customWidth="1"/>
    <col min="7147" max="7147" width="22" style="78" customWidth="1"/>
    <col min="7148" max="7148" width="14.875" style="78" customWidth="1"/>
    <col min="7149" max="7149" width="13.75" style="78" customWidth="1"/>
    <col min="7150" max="7150" width="22.875" style="78" customWidth="1"/>
    <col min="7151" max="7151" width="79.5" style="78" customWidth="1"/>
    <col min="7152" max="7152" width="9" style="78"/>
    <col min="7153" max="7153" width="9.75" style="78" bestFit="1" customWidth="1"/>
    <col min="7154" max="7396" width="9" style="78"/>
    <col min="7397" max="7397" width="13.5" style="78" customWidth="1"/>
    <col min="7398" max="7398" width="50.875" style="78" customWidth="1"/>
    <col min="7399" max="7399" width="7.25" style="78" customWidth="1"/>
    <col min="7400" max="7400" width="9.125" style="78" customWidth="1"/>
    <col min="7401" max="7401" width="12.875" style="78" bestFit="1" customWidth="1"/>
    <col min="7402" max="7402" width="16.5" style="78" bestFit="1" customWidth="1"/>
    <col min="7403" max="7403" width="22" style="78" customWidth="1"/>
    <col min="7404" max="7404" width="14.875" style="78" customWidth="1"/>
    <col min="7405" max="7405" width="13.75" style="78" customWidth="1"/>
    <col min="7406" max="7406" width="22.875" style="78" customWidth="1"/>
    <col min="7407" max="7407" width="79.5" style="78" customWidth="1"/>
    <col min="7408" max="7408" width="9" style="78"/>
    <col min="7409" max="7409" width="9.75" style="78" bestFit="1" customWidth="1"/>
    <col min="7410" max="7652" width="9" style="78"/>
    <col min="7653" max="7653" width="13.5" style="78" customWidth="1"/>
    <col min="7654" max="7654" width="50.875" style="78" customWidth="1"/>
    <col min="7655" max="7655" width="7.25" style="78" customWidth="1"/>
    <col min="7656" max="7656" width="9.125" style="78" customWidth="1"/>
    <col min="7657" max="7657" width="12.875" style="78" bestFit="1" customWidth="1"/>
    <col min="7658" max="7658" width="16.5" style="78" bestFit="1" customWidth="1"/>
    <col min="7659" max="7659" width="22" style="78" customWidth="1"/>
    <col min="7660" max="7660" width="14.875" style="78" customWidth="1"/>
    <col min="7661" max="7661" width="13.75" style="78" customWidth="1"/>
    <col min="7662" max="7662" width="22.875" style="78" customWidth="1"/>
    <col min="7663" max="7663" width="79.5" style="78" customWidth="1"/>
    <col min="7664" max="7664" width="9" style="78"/>
    <col min="7665" max="7665" width="9.75" style="78" bestFit="1" customWidth="1"/>
    <col min="7666" max="7908" width="9" style="78"/>
    <col min="7909" max="7909" width="13.5" style="78" customWidth="1"/>
    <col min="7910" max="7910" width="50.875" style="78" customWidth="1"/>
    <col min="7911" max="7911" width="7.25" style="78" customWidth="1"/>
    <col min="7912" max="7912" width="9.125" style="78" customWidth="1"/>
    <col min="7913" max="7913" width="12.875" style="78" bestFit="1" customWidth="1"/>
    <col min="7914" max="7914" width="16.5" style="78" bestFit="1" customWidth="1"/>
    <col min="7915" max="7915" width="22" style="78" customWidth="1"/>
    <col min="7916" max="7916" width="14.875" style="78" customWidth="1"/>
    <col min="7917" max="7917" width="13.75" style="78" customWidth="1"/>
    <col min="7918" max="7918" width="22.875" style="78" customWidth="1"/>
    <col min="7919" max="7919" width="79.5" style="78" customWidth="1"/>
    <col min="7920" max="7920" width="9" style="78"/>
    <col min="7921" max="7921" width="9.75" style="78" bestFit="1" customWidth="1"/>
    <col min="7922" max="8164" width="9" style="78"/>
    <col min="8165" max="8165" width="13.5" style="78" customWidth="1"/>
    <col min="8166" max="8166" width="50.875" style="78" customWidth="1"/>
    <col min="8167" max="8167" width="7.25" style="78" customWidth="1"/>
    <col min="8168" max="8168" width="9.125" style="78" customWidth="1"/>
    <col min="8169" max="8169" width="12.875" style="78" bestFit="1" customWidth="1"/>
    <col min="8170" max="8170" width="16.5" style="78" bestFit="1" customWidth="1"/>
    <col min="8171" max="8171" width="22" style="78" customWidth="1"/>
    <col min="8172" max="8172" width="14.875" style="78" customWidth="1"/>
    <col min="8173" max="8173" width="13.75" style="78" customWidth="1"/>
    <col min="8174" max="8174" width="22.875" style="78" customWidth="1"/>
    <col min="8175" max="8175" width="79.5" style="78" customWidth="1"/>
    <col min="8176" max="8176" width="9" style="78"/>
    <col min="8177" max="8177" width="9.75" style="78" bestFit="1" customWidth="1"/>
    <col min="8178" max="8420" width="9" style="78"/>
    <col min="8421" max="8421" width="13.5" style="78" customWidth="1"/>
    <col min="8422" max="8422" width="50.875" style="78" customWidth="1"/>
    <col min="8423" max="8423" width="7.25" style="78" customWidth="1"/>
    <col min="8424" max="8424" width="9.125" style="78" customWidth="1"/>
    <col min="8425" max="8425" width="12.875" style="78" bestFit="1" customWidth="1"/>
    <col min="8426" max="8426" width="16.5" style="78" bestFit="1" customWidth="1"/>
    <col min="8427" max="8427" width="22" style="78" customWidth="1"/>
    <col min="8428" max="8428" width="14.875" style="78" customWidth="1"/>
    <col min="8429" max="8429" width="13.75" style="78" customWidth="1"/>
    <col min="8430" max="8430" width="22.875" style="78" customWidth="1"/>
    <col min="8431" max="8431" width="79.5" style="78" customWidth="1"/>
    <col min="8432" max="8432" width="9" style="78"/>
    <col min="8433" max="8433" width="9.75" style="78" bestFit="1" customWidth="1"/>
    <col min="8434" max="8676" width="9" style="78"/>
    <col min="8677" max="8677" width="13.5" style="78" customWidth="1"/>
    <col min="8678" max="8678" width="50.875" style="78" customWidth="1"/>
    <col min="8679" max="8679" width="7.25" style="78" customWidth="1"/>
    <col min="8680" max="8680" width="9.125" style="78" customWidth="1"/>
    <col min="8681" max="8681" width="12.875" style="78" bestFit="1" customWidth="1"/>
    <col min="8682" max="8682" width="16.5" style="78" bestFit="1" customWidth="1"/>
    <col min="8683" max="8683" width="22" style="78" customWidth="1"/>
    <col min="8684" max="8684" width="14.875" style="78" customWidth="1"/>
    <col min="8685" max="8685" width="13.75" style="78" customWidth="1"/>
    <col min="8686" max="8686" width="22.875" style="78" customWidth="1"/>
    <col min="8687" max="8687" width="79.5" style="78" customWidth="1"/>
    <col min="8688" max="8688" width="9" style="78"/>
    <col min="8689" max="8689" width="9.75" style="78" bestFit="1" customWidth="1"/>
    <col min="8690" max="8932" width="9" style="78"/>
    <col min="8933" max="8933" width="13.5" style="78" customWidth="1"/>
    <col min="8934" max="8934" width="50.875" style="78" customWidth="1"/>
    <col min="8935" max="8935" width="7.25" style="78" customWidth="1"/>
    <col min="8936" max="8936" width="9.125" style="78" customWidth="1"/>
    <col min="8937" max="8937" width="12.875" style="78" bestFit="1" customWidth="1"/>
    <col min="8938" max="8938" width="16.5" style="78" bestFit="1" customWidth="1"/>
    <col min="8939" max="8939" width="22" style="78" customWidth="1"/>
    <col min="8940" max="8940" width="14.875" style="78" customWidth="1"/>
    <col min="8941" max="8941" width="13.75" style="78" customWidth="1"/>
    <col min="8942" max="8942" width="22.875" style="78" customWidth="1"/>
    <col min="8943" max="8943" width="79.5" style="78" customWidth="1"/>
    <col min="8944" max="8944" width="9" style="78"/>
    <col min="8945" max="8945" width="9.75" style="78" bestFit="1" customWidth="1"/>
    <col min="8946" max="9188" width="9" style="78"/>
    <col min="9189" max="9189" width="13.5" style="78" customWidth="1"/>
    <col min="9190" max="9190" width="50.875" style="78" customWidth="1"/>
    <col min="9191" max="9191" width="7.25" style="78" customWidth="1"/>
    <col min="9192" max="9192" width="9.125" style="78" customWidth="1"/>
    <col min="9193" max="9193" width="12.875" style="78" bestFit="1" customWidth="1"/>
    <col min="9194" max="9194" width="16.5" style="78" bestFit="1" customWidth="1"/>
    <col min="9195" max="9195" width="22" style="78" customWidth="1"/>
    <col min="9196" max="9196" width="14.875" style="78" customWidth="1"/>
    <col min="9197" max="9197" width="13.75" style="78" customWidth="1"/>
    <col min="9198" max="9198" width="22.875" style="78" customWidth="1"/>
    <col min="9199" max="9199" width="79.5" style="78" customWidth="1"/>
    <col min="9200" max="9200" width="9" style="78"/>
    <col min="9201" max="9201" width="9.75" style="78" bestFit="1" customWidth="1"/>
    <col min="9202" max="9444" width="9" style="78"/>
    <col min="9445" max="9445" width="13.5" style="78" customWidth="1"/>
    <col min="9446" max="9446" width="50.875" style="78" customWidth="1"/>
    <col min="9447" max="9447" width="7.25" style="78" customWidth="1"/>
    <col min="9448" max="9448" width="9.125" style="78" customWidth="1"/>
    <col min="9449" max="9449" width="12.875" style="78" bestFit="1" customWidth="1"/>
    <col min="9450" max="9450" width="16.5" style="78" bestFit="1" customWidth="1"/>
    <col min="9451" max="9451" width="22" style="78" customWidth="1"/>
    <col min="9452" max="9452" width="14.875" style="78" customWidth="1"/>
    <col min="9453" max="9453" width="13.75" style="78" customWidth="1"/>
    <col min="9454" max="9454" width="22.875" style="78" customWidth="1"/>
    <col min="9455" max="9455" width="79.5" style="78" customWidth="1"/>
    <col min="9456" max="9456" width="9" style="78"/>
    <col min="9457" max="9457" width="9.75" style="78" bestFit="1" customWidth="1"/>
    <col min="9458" max="9700" width="9" style="78"/>
    <col min="9701" max="9701" width="13.5" style="78" customWidth="1"/>
    <col min="9702" max="9702" width="50.875" style="78" customWidth="1"/>
    <col min="9703" max="9703" width="7.25" style="78" customWidth="1"/>
    <col min="9704" max="9704" width="9.125" style="78" customWidth="1"/>
    <col min="9705" max="9705" width="12.875" style="78" bestFit="1" customWidth="1"/>
    <col min="9706" max="9706" width="16.5" style="78" bestFit="1" customWidth="1"/>
    <col min="9707" max="9707" width="22" style="78" customWidth="1"/>
    <col min="9708" max="9708" width="14.875" style="78" customWidth="1"/>
    <col min="9709" max="9709" width="13.75" style="78" customWidth="1"/>
    <col min="9710" max="9710" width="22.875" style="78" customWidth="1"/>
    <col min="9711" max="9711" width="79.5" style="78" customWidth="1"/>
    <col min="9712" max="9712" width="9" style="78"/>
    <col min="9713" max="9713" width="9.75" style="78" bestFit="1" customWidth="1"/>
    <col min="9714" max="9956" width="9" style="78"/>
    <col min="9957" max="9957" width="13.5" style="78" customWidth="1"/>
    <col min="9958" max="9958" width="50.875" style="78" customWidth="1"/>
    <col min="9959" max="9959" width="7.25" style="78" customWidth="1"/>
    <col min="9960" max="9960" width="9.125" style="78" customWidth="1"/>
    <col min="9961" max="9961" width="12.875" style="78" bestFit="1" customWidth="1"/>
    <col min="9962" max="9962" width="16.5" style="78" bestFit="1" customWidth="1"/>
    <col min="9963" max="9963" width="22" style="78" customWidth="1"/>
    <col min="9964" max="9964" width="14.875" style="78" customWidth="1"/>
    <col min="9965" max="9965" width="13.75" style="78" customWidth="1"/>
    <col min="9966" max="9966" width="22.875" style="78" customWidth="1"/>
    <col min="9967" max="9967" width="79.5" style="78" customWidth="1"/>
    <col min="9968" max="9968" width="9" style="78"/>
    <col min="9969" max="9969" width="9.75" style="78" bestFit="1" customWidth="1"/>
    <col min="9970" max="10212" width="9" style="78"/>
    <col min="10213" max="10213" width="13.5" style="78" customWidth="1"/>
    <col min="10214" max="10214" width="50.875" style="78" customWidth="1"/>
    <col min="10215" max="10215" width="7.25" style="78" customWidth="1"/>
    <col min="10216" max="10216" width="9.125" style="78" customWidth="1"/>
    <col min="10217" max="10217" width="12.875" style="78" bestFit="1" customWidth="1"/>
    <col min="10218" max="10218" width="16.5" style="78" bestFit="1" customWidth="1"/>
    <col min="10219" max="10219" width="22" style="78" customWidth="1"/>
    <col min="10220" max="10220" width="14.875" style="78" customWidth="1"/>
    <col min="10221" max="10221" width="13.75" style="78" customWidth="1"/>
    <col min="10222" max="10222" width="22.875" style="78" customWidth="1"/>
    <col min="10223" max="10223" width="79.5" style="78" customWidth="1"/>
    <col min="10224" max="10224" width="9" style="78"/>
    <col min="10225" max="10225" width="9.75" style="78" bestFit="1" customWidth="1"/>
    <col min="10226" max="10468" width="9" style="78"/>
    <col min="10469" max="10469" width="13.5" style="78" customWidth="1"/>
    <col min="10470" max="10470" width="50.875" style="78" customWidth="1"/>
    <col min="10471" max="10471" width="7.25" style="78" customWidth="1"/>
    <col min="10472" max="10472" width="9.125" style="78" customWidth="1"/>
    <col min="10473" max="10473" width="12.875" style="78" bestFit="1" customWidth="1"/>
    <col min="10474" max="10474" width="16.5" style="78" bestFit="1" customWidth="1"/>
    <col min="10475" max="10475" width="22" style="78" customWidth="1"/>
    <col min="10476" max="10476" width="14.875" style="78" customWidth="1"/>
    <col min="10477" max="10477" width="13.75" style="78" customWidth="1"/>
    <col min="10478" max="10478" width="22.875" style="78" customWidth="1"/>
    <col min="10479" max="10479" width="79.5" style="78" customWidth="1"/>
    <col min="10480" max="10480" width="9" style="78"/>
    <col min="10481" max="10481" width="9.75" style="78" bestFit="1" customWidth="1"/>
    <col min="10482" max="10724" width="9" style="78"/>
    <col min="10725" max="10725" width="13.5" style="78" customWidth="1"/>
    <col min="10726" max="10726" width="50.875" style="78" customWidth="1"/>
    <col min="10727" max="10727" width="7.25" style="78" customWidth="1"/>
    <col min="10728" max="10728" width="9.125" style="78" customWidth="1"/>
    <col min="10729" max="10729" width="12.875" style="78" bestFit="1" customWidth="1"/>
    <col min="10730" max="10730" width="16.5" style="78" bestFit="1" customWidth="1"/>
    <col min="10731" max="10731" width="22" style="78" customWidth="1"/>
    <col min="10732" max="10732" width="14.875" style="78" customWidth="1"/>
    <col min="10733" max="10733" width="13.75" style="78" customWidth="1"/>
    <col min="10734" max="10734" width="22.875" style="78" customWidth="1"/>
    <col min="10735" max="10735" width="79.5" style="78" customWidth="1"/>
    <col min="10736" max="10736" width="9" style="78"/>
    <col min="10737" max="10737" width="9.75" style="78" bestFit="1" customWidth="1"/>
    <col min="10738" max="10980" width="9" style="78"/>
    <col min="10981" max="10981" width="13.5" style="78" customWidth="1"/>
    <col min="10982" max="10982" width="50.875" style="78" customWidth="1"/>
    <col min="10983" max="10983" width="7.25" style="78" customWidth="1"/>
    <col min="10984" max="10984" width="9.125" style="78" customWidth="1"/>
    <col min="10985" max="10985" width="12.875" style="78" bestFit="1" customWidth="1"/>
    <col min="10986" max="10986" width="16.5" style="78" bestFit="1" customWidth="1"/>
    <col min="10987" max="10987" width="22" style="78" customWidth="1"/>
    <col min="10988" max="10988" width="14.875" style="78" customWidth="1"/>
    <col min="10989" max="10989" width="13.75" style="78" customWidth="1"/>
    <col min="10990" max="10990" width="22.875" style="78" customWidth="1"/>
    <col min="10991" max="10991" width="79.5" style="78" customWidth="1"/>
    <col min="10992" max="10992" width="9" style="78"/>
    <col min="10993" max="10993" width="9.75" style="78" bestFit="1" customWidth="1"/>
    <col min="10994" max="11236" width="9" style="78"/>
    <col min="11237" max="11237" width="13.5" style="78" customWidth="1"/>
    <col min="11238" max="11238" width="50.875" style="78" customWidth="1"/>
    <col min="11239" max="11239" width="7.25" style="78" customWidth="1"/>
    <col min="11240" max="11240" width="9.125" style="78" customWidth="1"/>
    <col min="11241" max="11241" width="12.875" style="78" bestFit="1" customWidth="1"/>
    <col min="11242" max="11242" width="16.5" style="78" bestFit="1" customWidth="1"/>
    <col min="11243" max="11243" width="22" style="78" customWidth="1"/>
    <col min="11244" max="11244" width="14.875" style="78" customWidth="1"/>
    <col min="11245" max="11245" width="13.75" style="78" customWidth="1"/>
    <col min="11246" max="11246" width="22.875" style="78" customWidth="1"/>
    <col min="11247" max="11247" width="79.5" style="78" customWidth="1"/>
    <col min="11248" max="11248" width="9" style="78"/>
    <col min="11249" max="11249" width="9.75" style="78" bestFit="1" customWidth="1"/>
    <col min="11250" max="11492" width="9" style="78"/>
    <col min="11493" max="11493" width="13.5" style="78" customWidth="1"/>
    <col min="11494" max="11494" width="50.875" style="78" customWidth="1"/>
    <col min="11495" max="11495" width="7.25" style="78" customWidth="1"/>
    <col min="11496" max="11496" width="9.125" style="78" customWidth="1"/>
    <col min="11497" max="11497" width="12.875" style="78" bestFit="1" customWidth="1"/>
    <col min="11498" max="11498" width="16.5" style="78" bestFit="1" customWidth="1"/>
    <col min="11499" max="11499" width="22" style="78" customWidth="1"/>
    <col min="11500" max="11500" width="14.875" style="78" customWidth="1"/>
    <col min="11501" max="11501" width="13.75" style="78" customWidth="1"/>
    <col min="11502" max="11502" width="22.875" style="78" customWidth="1"/>
    <col min="11503" max="11503" width="79.5" style="78" customWidth="1"/>
    <col min="11504" max="11504" width="9" style="78"/>
    <col min="11505" max="11505" width="9.75" style="78" bestFit="1" customWidth="1"/>
    <col min="11506" max="11748" width="9" style="78"/>
    <col min="11749" max="11749" width="13.5" style="78" customWidth="1"/>
    <col min="11750" max="11750" width="50.875" style="78" customWidth="1"/>
    <col min="11751" max="11751" width="7.25" style="78" customWidth="1"/>
    <col min="11752" max="11752" width="9.125" style="78" customWidth="1"/>
    <col min="11753" max="11753" width="12.875" style="78" bestFit="1" customWidth="1"/>
    <col min="11754" max="11754" width="16.5" style="78" bestFit="1" customWidth="1"/>
    <col min="11755" max="11755" width="22" style="78" customWidth="1"/>
    <col min="11756" max="11756" width="14.875" style="78" customWidth="1"/>
    <col min="11757" max="11757" width="13.75" style="78" customWidth="1"/>
    <col min="11758" max="11758" width="22.875" style="78" customWidth="1"/>
    <col min="11759" max="11759" width="79.5" style="78" customWidth="1"/>
    <col min="11760" max="11760" width="9" style="78"/>
    <col min="11761" max="11761" width="9.75" style="78" bestFit="1" customWidth="1"/>
    <col min="11762" max="12004" width="9" style="78"/>
    <col min="12005" max="12005" width="13.5" style="78" customWidth="1"/>
    <col min="12006" max="12006" width="50.875" style="78" customWidth="1"/>
    <col min="12007" max="12007" width="7.25" style="78" customWidth="1"/>
    <col min="12008" max="12008" width="9.125" style="78" customWidth="1"/>
    <col min="12009" max="12009" width="12.875" style="78" bestFit="1" customWidth="1"/>
    <col min="12010" max="12010" width="16.5" style="78" bestFit="1" customWidth="1"/>
    <col min="12011" max="12011" width="22" style="78" customWidth="1"/>
    <col min="12012" max="12012" width="14.875" style="78" customWidth="1"/>
    <col min="12013" max="12013" width="13.75" style="78" customWidth="1"/>
    <col min="12014" max="12014" width="22.875" style="78" customWidth="1"/>
    <col min="12015" max="12015" width="79.5" style="78" customWidth="1"/>
    <col min="12016" max="12016" width="9" style="78"/>
    <col min="12017" max="12017" width="9.75" style="78" bestFit="1" customWidth="1"/>
    <col min="12018" max="12260" width="9" style="78"/>
    <col min="12261" max="12261" width="13.5" style="78" customWidth="1"/>
    <col min="12262" max="12262" width="50.875" style="78" customWidth="1"/>
    <col min="12263" max="12263" width="7.25" style="78" customWidth="1"/>
    <col min="12264" max="12264" width="9.125" style="78" customWidth="1"/>
    <col min="12265" max="12265" width="12.875" style="78" bestFit="1" customWidth="1"/>
    <col min="12266" max="12266" width="16.5" style="78" bestFit="1" customWidth="1"/>
    <col min="12267" max="12267" width="22" style="78" customWidth="1"/>
    <col min="12268" max="12268" width="14.875" style="78" customWidth="1"/>
    <col min="12269" max="12269" width="13.75" style="78" customWidth="1"/>
    <col min="12270" max="12270" width="22.875" style="78" customWidth="1"/>
    <col min="12271" max="12271" width="79.5" style="78" customWidth="1"/>
    <col min="12272" max="12272" width="9" style="78"/>
    <col min="12273" max="12273" width="9.75" style="78" bestFit="1" customWidth="1"/>
    <col min="12274" max="12516" width="9" style="78"/>
    <col min="12517" max="12517" width="13.5" style="78" customWidth="1"/>
    <col min="12518" max="12518" width="50.875" style="78" customWidth="1"/>
    <col min="12519" max="12519" width="7.25" style="78" customWidth="1"/>
    <col min="12520" max="12520" width="9.125" style="78" customWidth="1"/>
    <col min="12521" max="12521" width="12.875" style="78" bestFit="1" customWidth="1"/>
    <col min="12522" max="12522" width="16.5" style="78" bestFit="1" customWidth="1"/>
    <col min="12523" max="12523" width="22" style="78" customWidth="1"/>
    <col min="12524" max="12524" width="14.875" style="78" customWidth="1"/>
    <col min="12525" max="12525" width="13.75" style="78" customWidth="1"/>
    <col min="12526" max="12526" width="22.875" style="78" customWidth="1"/>
    <col min="12527" max="12527" width="79.5" style="78" customWidth="1"/>
    <col min="12528" max="12528" width="9" style="78"/>
    <col min="12529" max="12529" width="9.75" style="78" bestFit="1" customWidth="1"/>
    <col min="12530" max="12772" width="9" style="78"/>
    <col min="12773" max="12773" width="13.5" style="78" customWidth="1"/>
    <col min="12774" max="12774" width="50.875" style="78" customWidth="1"/>
    <col min="12775" max="12775" width="7.25" style="78" customWidth="1"/>
    <col min="12776" max="12776" width="9.125" style="78" customWidth="1"/>
    <col min="12777" max="12777" width="12.875" style="78" bestFit="1" customWidth="1"/>
    <col min="12778" max="12778" width="16.5" style="78" bestFit="1" customWidth="1"/>
    <col min="12779" max="12779" width="22" style="78" customWidth="1"/>
    <col min="12780" max="12780" width="14.875" style="78" customWidth="1"/>
    <col min="12781" max="12781" width="13.75" style="78" customWidth="1"/>
    <col min="12782" max="12782" width="22.875" style="78" customWidth="1"/>
    <col min="12783" max="12783" width="79.5" style="78" customWidth="1"/>
    <col min="12784" max="12784" width="9" style="78"/>
    <col min="12785" max="12785" width="9.75" style="78" bestFit="1" customWidth="1"/>
    <col min="12786" max="13028" width="9" style="78"/>
    <col min="13029" max="13029" width="13.5" style="78" customWidth="1"/>
    <col min="13030" max="13030" width="50.875" style="78" customWidth="1"/>
    <col min="13031" max="13031" width="7.25" style="78" customWidth="1"/>
    <col min="13032" max="13032" width="9.125" style="78" customWidth="1"/>
    <col min="13033" max="13033" width="12.875" style="78" bestFit="1" customWidth="1"/>
    <col min="13034" max="13034" width="16.5" style="78" bestFit="1" customWidth="1"/>
    <col min="13035" max="13035" width="22" style="78" customWidth="1"/>
    <col min="13036" max="13036" width="14.875" style="78" customWidth="1"/>
    <col min="13037" max="13037" width="13.75" style="78" customWidth="1"/>
    <col min="13038" max="13038" width="22.875" style="78" customWidth="1"/>
    <col min="13039" max="13039" width="79.5" style="78" customWidth="1"/>
    <col min="13040" max="13040" width="9" style="78"/>
    <col min="13041" max="13041" width="9.75" style="78" bestFit="1" customWidth="1"/>
    <col min="13042" max="13284" width="9" style="78"/>
    <col min="13285" max="13285" width="13.5" style="78" customWidth="1"/>
    <col min="13286" max="13286" width="50.875" style="78" customWidth="1"/>
    <col min="13287" max="13287" width="7.25" style="78" customWidth="1"/>
    <col min="13288" max="13288" width="9.125" style="78" customWidth="1"/>
    <col min="13289" max="13289" width="12.875" style="78" bestFit="1" customWidth="1"/>
    <col min="13290" max="13290" width="16.5" style="78" bestFit="1" customWidth="1"/>
    <col min="13291" max="13291" width="22" style="78" customWidth="1"/>
    <col min="13292" max="13292" width="14.875" style="78" customWidth="1"/>
    <col min="13293" max="13293" width="13.75" style="78" customWidth="1"/>
    <col min="13294" max="13294" width="22.875" style="78" customWidth="1"/>
    <col min="13295" max="13295" width="79.5" style="78" customWidth="1"/>
    <col min="13296" max="13296" width="9" style="78"/>
    <col min="13297" max="13297" width="9.75" style="78" bestFit="1" customWidth="1"/>
    <col min="13298" max="13540" width="9" style="78"/>
    <col min="13541" max="13541" width="13.5" style="78" customWidth="1"/>
    <col min="13542" max="13542" width="50.875" style="78" customWidth="1"/>
    <col min="13543" max="13543" width="7.25" style="78" customWidth="1"/>
    <col min="13544" max="13544" width="9.125" style="78" customWidth="1"/>
    <col min="13545" max="13545" width="12.875" style="78" bestFit="1" customWidth="1"/>
    <col min="13546" max="13546" width="16.5" style="78" bestFit="1" customWidth="1"/>
    <col min="13547" max="13547" width="22" style="78" customWidth="1"/>
    <col min="13548" max="13548" width="14.875" style="78" customWidth="1"/>
    <col min="13549" max="13549" width="13.75" style="78" customWidth="1"/>
    <col min="13550" max="13550" width="22.875" style="78" customWidth="1"/>
    <col min="13551" max="13551" width="79.5" style="78" customWidth="1"/>
    <col min="13552" max="13552" width="9" style="78"/>
    <col min="13553" max="13553" width="9.75" style="78" bestFit="1" customWidth="1"/>
    <col min="13554" max="13796" width="9" style="78"/>
    <col min="13797" max="13797" width="13.5" style="78" customWidth="1"/>
    <col min="13798" max="13798" width="50.875" style="78" customWidth="1"/>
    <col min="13799" max="13799" width="7.25" style="78" customWidth="1"/>
    <col min="13800" max="13800" width="9.125" style="78" customWidth="1"/>
    <col min="13801" max="13801" width="12.875" style="78" bestFit="1" customWidth="1"/>
    <col min="13802" max="13802" width="16.5" style="78" bestFit="1" customWidth="1"/>
    <col min="13803" max="13803" width="22" style="78" customWidth="1"/>
    <col min="13804" max="13804" width="14.875" style="78" customWidth="1"/>
    <col min="13805" max="13805" width="13.75" style="78" customWidth="1"/>
    <col min="13806" max="13806" width="22.875" style="78" customWidth="1"/>
    <col min="13807" max="13807" width="79.5" style="78" customWidth="1"/>
    <col min="13808" max="13808" width="9" style="78"/>
    <col min="13809" max="13809" width="9.75" style="78" bestFit="1" customWidth="1"/>
    <col min="13810" max="14052" width="9" style="78"/>
    <col min="14053" max="14053" width="13.5" style="78" customWidth="1"/>
    <col min="14054" max="14054" width="50.875" style="78" customWidth="1"/>
    <col min="14055" max="14055" width="7.25" style="78" customWidth="1"/>
    <col min="14056" max="14056" width="9.125" style="78" customWidth="1"/>
    <col min="14057" max="14057" width="12.875" style="78" bestFit="1" customWidth="1"/>
    <col min="14058" max="14058" width="16.5" style="78" bestFit="1" customWidth="1"/>
    <col min="14059" max="14059" width="22" style="78" customWidth="1"/>
    <col min="14060" max="14060" width="14.875" style="78" customWidth="1"/>
    <col min="14061" max="14061" width="13.75" style="78" customWidth="1"/>
    <col min="14062" max="14062" width="22.875" style="78" customWidth="1"/>
    <col min="14063" max="14063" width="79.5" style="78" customWidth="1"/>
    <col min="14064" max="14064" width="9" style="78"/>
    <col min="14065" max="14065" width="9.75" style="78" bestFit="1" customWidth="1"/>
    <col min="14066" max="14308" width="9" style="78"/>
    <col min="14309" max="14309" width="13.5" style="78" customWidth="1"/>
    <col min="14310" max="14310" width="50.875" style="78" customWidth="1"/>
    <col min="14311" max="14311" width="7.25" style="78" customWidth="1"/>
    <col min="14312" max="14312" width="9.125" style="78" customWidth="1"/>
    <col min="14313" max="14313" width="12.875" style="78" bestFit="1" customWidth="1"/>
    <col min="14314" max="14314" width="16.5" style="78" bestFit="1" customWidth="1"/>
    <col min="14315" max="14315" width="22" style="78" customWidth="1"/>
    <col min="14316" max="14316" width="14.875" style="78" customWidth="1"/>
    <col min="14317" max="14317" width="13.75" style="78" customWidth="1"/>
    <col min="14318" max="14318" width="22.875" style="78" customWidth="1"/>
    <col min="14319" max="14319" width="79.5" style="78" customWidth="1"/>
    <col min="14320" max="14320" width="9" style="78"/>
    <col min="14321" max="14321" width="9.75" style="78" bestFit="1" customWidth="1"/>
    <col min="14322" max="14564" width="9" style="78"/>
    <col min="14565" max="14565" width="13.5" style="78" customWidth="1"/>
    <col min="14566" max="14566" width="50.875" style="78" customWidth="1"/>
    <col min="14567" max="14567" width="7.25" style="78" customWidth="1"/>
    <col min="14568" max="14568" width="9.125" style="78" customWidth="1"/>
    <col min="14569" max="14569" width="12.875" style="78" bestFit="1" customWidth="1"/>
    <col min="14570" max="14570" width="16.5" style="78" bestFit="1" customWidth="1"/>
    <col min="14571" max="14571" width="22" style="78" customWidth="1"/>
    <col min="14572" max="14572" width="14.875" style="78" customWidth="1"/>
    <col min="14573" max="14573" width="13.75" style="78" customWidth="1"/>
    <col min="14574" max="14574" width="22.875" style="78" customWidth="1"/>
    <col min="14575" max="14575" width="79.5" style="78" customWidth="1"/>
    <col min="14576" max="14576" width="9" style="78"/>
    <col min="14577" max="14577" width="9.75" style="78" bestFit="1" customWidth="1"/>
    <col min="14578" max="14820" width="9" style="78"/>
    <col min="14821" max="14821" width="13.5" style="78" customWidth="1"/>
    <col min="14822" max="14822" width="50.875" style="78" customWidth="1"/>
    <col min="14823" max="14823" width="7.25" style="78" customWidth="1"/>
    <col min="14824" max="14824" width="9.125" style="78" customWidth="1"/>
    <col min="14825" max="14825" width="12.875" style="78" bestFit="1" customWidth="1"/>
    <col min="14826" max="14826" width="16.5" style="78" bestFit="1" customWidth="1"/>
    <col min="14827" max="14827" width="22" style="78" customWidth="1"/>
    <col min="14828" max="14828" width="14.875" style="78" customWidth="1"/>
    <col min="14829" max="14829" width="13.75" style="78" customWidth="1"/>
    <col min="14830" max="14830" width="22.875" style="78" customWidth="1"/>
    <col min="14831" max="14831" width="79.5" style="78" customWidth="1"/>
    <col min="14832" max="14832" width="9" style="78"/>
    <col min="14833" max="14833" width="9.75" style="78" bestFit="1" customWidth="1"/>
    <col min="14834" max="15076" width="9" style="78"/>
    <col min="15077" max="15077" width="13.5" style="78" customWidth="1"/>
    <col min="15078" max="15078" width="50.875" style="78" customWidth="1"/>
    <col min="15079" max="15079" width="7.25" style="78" customWidth="1"/>
    <col min="15080" max="15080" width="9.125" style="78" customWidth="1"/>
    <col min="15081" max="15081" width="12.875" style="78" bestFit="1" customWidth="1"/>
    <col min="15082" max="15082" width="16.5" style="78" bestFit="1" customWidth="1"/>
    <col min="15083" max="15083" width="22" style="78" customWidth="1"/>
    <col min="15084" max="15084" width="14.875" style="78" customWidth="1"/>
    <col min="15085" max="15085" width="13.75" style="78" customWidth="1"/>
    <col min="15086" max="15086" width="22.875" style="78" customWidth="1"/>
    <col min="15087" max="15087" width="79.5" style="78" customWidth="1"/>
    <col min="15088" max="15088" width="9" style="78"/>
    <col min="15089" max="15089" width="9.75" style="78" bestFit="1" customWidth="1"/>
    <col min="15090" max="15332" width="9" style="78"/>
    <col min="15333" max="15333" width="13.5" style="78" customWidth="1"/>
    <col min="15334" max="15334" width="50.875" style="78" customWidth="1"/>
    <col min="15335" max="15335" width="7.25" style="78" customWidth="1"/>
    <col min="15336" max="15336" width="9.125" style="78" customWidth="1"/>
    <col min="15337" max="15337" width="12.875" style="78" bestFit="1" customWidth="1"/>
    <col min="15338" max="15338" width="16.5" style="78" bestFit="1" customWidth="1"/>
    <col min="15339" max="15339" width="22" style="78" customWidth="1"/>
    <col min="15340" max="15340" width="14.875" style="78" customWidth="1"/>
    <col min="15341" max="15341" width="13.75" style="78" customWidth="1"/>
    <col min="15342" max="15342" width="22.875" style="78" customWidth="1"/>
    <col min="15343" max="15343" width="79.5" style="78" customWidth="1"/>
    <col min="15344" max="15344" width="9" style="78"/>
    <col min="15345" max="15345" width="9.75" style="78" bestFit="1" customWidth="1"/>
    <col min="15346" max="15588" width="9" style="78"/>
    <col min="15589" max="15589" width="13.5" style="78" customWidth="1"/>
    <col min="15590" max="15590" width="50.875" style="78" customWidth="1"/>
    <col min="15591" max="15591" width="7.25" style="78" customWidth="1"/>
    <col min="15592" max="15592" width="9.125" style="78" customWidth="1"/>
    <col min="15593" max="15593" width="12.875" style="78" bestFit="1" customWidth="1"/>
    <col min="15594" max="15594" width="16.5" style="78" bestFit="1" customWidth="1"/>
    <col min="15595" max="15595" width="22" style="78" customWidth="1"/>
    <col min="15596" max="15596" width="14.875" style="78" customWidth="1"/>
    <col min="15597" max="15597" width="13.75" style="78" customWidth="1"/>
    <col min="15598" max="15598" width="22.875" style="78" customWidth="1"/>
    <col min="15599" max="15599" width="79.5" style="78" customWidth="1"/>
    <col min="15600" max="15600" width="9" style="78"/>
    <col min="15601" max="15601" width="9.75" style="78" bestFit="1" customWidth="1"/>
    <col min="15602" max="15844" width="9" style="78"/>
    <col min="15845" max="15845" width="13.5" style="78" customWidth="1"/>
    <col min="15846" max="15846" width="50.875" style="78" customWidth="1"/>
    <col min="15847" max="15847" width="7.25" style="78" customWidth="1"/>
    <col min="15848" max="15848" width="9.125" style="78" customWidth="1"/>
    <col min="15849" max="15849" width="12.875" style="78" bestFit="1" customWidth="1"/>
    <col min="15850" max="15850" width="16.5" style="78" bestFit="1" customWidth="1"/>
    <col min="15851" max="15851" width="22" style="78" customWidth="1"/>
    <col min="15852" max="15852" width="14.875" style="78" customWidth="1"/>
    <col min="15853" max="15853" width="13.75" style="78" customWidth="1"/>
    <col min="15854" max="15854" width="22.875" style="78" customWidth="1"/>
    <col min="15855" max="15855" width="79.5" style="78" customWidth="1"/>
    <col min="15856" max="15856" width="9" style="78"/>
    <col min="15857" max="15857" width="9.75" style="78" bestFit="1" customWidth="1"/>
    <col min="15858" max="16100" width="9" style="78"/>
    <col min="16101" max="16101" width="13.5" style="78" customWidth="1"/>
    <col min="16102" max="16102" width="50.875" style="78" customWidth="1"/>
    <col min="16103" max="16103" width="7.25" style="78" customWidth="1"/>
    <col min="16104" max="16104" width="9.125" style="78" customWidth="1"/>
    <col min="16105" max="16105" width="12.875" style="78" bestFit="1" customWidth="1"/>
    <col min="16106" max="16106" width="16.5" style="78" bestFit="1" customWidth="1"/>
    <col min="16107" max="16107" width="22" style="78" customWidth="1"/>
    <col min="16108" max="16108" width="14.875" style="78" customWidth="1"/>
    <col min="16109" max="16109" width="13.75" style="78" customWidth="1"/>
    <col min="16110" max="16110" width="22.875" style="78" customWidth="1"/>
    <col min="16111" max="16111" width="79.5" style="78" customWidth="1"/>
    <col min="16112" max="16112" width="9" style="78"/>
    <col min="16113" max="16113" width="9.75" style="78" bestFit="1" customWidth="1"/>
    <col min="16114" max="16384" width="9" style="78"/>
  </cols>
  <sheetData>
    <row r="1" spans="1:14" ht="95.25" customHeight="1" x14ac:dyDescent="0.25">
      <c r="A1" s="288" t="s">
        <v>198</v>
      </c>
      <c r="B1" s="289"/>
      <c r="C1" s="289"/>
      <c r="D1" s="289"/>
      <c r="E1" s="289"/>
      <c r="F1" s="289"/>
      <c r="G1" s="289"/>
    </row>
    <row r="2" spans="1:14" ht="53.25" customHeight="1" x14ac:dyDescent="0.2">
      <c r="A2" s="290" t="s">
        <v>199</v>
      </c>
      <c r="B2" s="291"/>
      <c r="C2" s="291"/>
      <c r="D2" s="291"/>
      <c r="E2" s="291"/>
      <c r="F2" s="291"/>
      <c r="G2" s="291"/>
    </row>
    <row r="3" spans="1:14" ht="39.75" customHeight="1" x14ac:dyDescent="0.2">
      <c r="A3" s="292" t="str">
        <f>'Anexo 6'!A2:D2</f>
        <v>CPD DE CONTINGÊNCIA DE SERRA - CABEAMENTO ESTRUTURADO</v>
      </c>
      <c r="B3" s="293"/>
      <c r="C3" s="293"/>
      <c r="D3" s="293"/>
      <c r="E3" s="293"/>
      <c r="F3" s="293"/>
      <c r="G3" s="293"/>
    </row>
    <row r="4" spans="1:14" ht="36.75" customHeight="1" x14ac:dyDescent="0.2">
      <c r="A4" s="294" t="s">
        <v>200</v>
      </c>
      <c r="B4" s="295"/>
      <c r="C4" s="295"/>
      <c r="D4" s="295"/>
      <c r="E4" s="295"/>
      <c r="F4" s="295"/>
      <c r="G4" s="295"/>
    </row>
    <row r="5" spans="1:14" ht="43.5" customHeight="1" x14ac:dyDescent="0.2">
      <c r="A5" s="94" t="s">
        <v>180</v>
      </c>
      <c r="B5" s="95" t="s">
        <v>201</v>
      </c>
      <c r="C5" s="95"/>
      <c r="D5" s="96" t="s">
        <v>202</v>
      </c>
      <c r="E5" s="96" t="s">
        <v>109</v>
      </c>
      <c r="F5" s="96" t="s">
        <v>203</v>
      </c>
      <c r="G5" s="96" t="s">
        <v>109</v>
      </c>
      <c r="I5" s="85" t="s">
        <v>204</v>
      </c>
    </row>
    <row r="6" spans="1:14" s="85" customFormat="1" ht="33.75" customHeight="1" x14ac:dyDescent="0.2">
      <c r="A6" s="97" t="s">
        <v>184</v>
      </c>
      <c r="B6" s="86" t="str">
        <f>'ANEXO 2'!D7</f>
        <v>CABEAMENTO ESTRUTURADO - FORNECIMENTO</v>
      </c>
      <c r="C6" s="98">
        <f>'ANEXO 2'!J7</f>
        <v>309039.88</v>
      </c>
      <c r="D6" s="99">
        <f>TRUNC(E6*$C6,4)</f>
        <v>216327.916</v>
      </c>
      <c r="E6" s="100">
        <v>0.7</v>
      </c>
      <c r="F6" s="99">
        <f>TRUNC(G6*$C6,4)</f>
        <v>92711.964000000007</v>
      </c>
      <c r="G6" s="100">
        <v>0.3</v>
      </c>
      <c r="I6" s="101">
        <f>E6+G6</f>
        <v>1</v>
      </c>
      <c r="K6" s="102">
        <f>D6+F6</f>
        <v>309039.88</v>
      </c>
      <c r="N6" s="102">
        <f>D6+D7</f>
        <v>232383.511</v>
      </c>
    </row>
    <row r="7" spans="1:14" s="85" customFormat="1" ht="45.75" customHeight="1" x14ac:dyDescent="0.2">
      <c r="A7" s="97" t="s">
        <v>185</v>
      </c>
      <c r="B7" s="86" t="str">
        <f>'ANEXO 2'!D23</f>
        <v>CABEAMENTO ESTRUTURADO - INSTALAÇÃO</v>
      </c>
      <c r="C7" s="98">
        <f>'ANEXO 2'!J23</f>
        <v>32111.19</v>
      </c>
      <c r="D7" s="99">
        <f t="shared" ref="D7:D8" si="0">TRUNC(E7*$C7,4)</f>
        <v>16055.594999999999</v>
      </c>
      <c r="E7" s="100">
        <v>0.5</v>
      </c>
      <c r="F7" s="99">
        <f t="shared" ref="F7:F8" si="1">TRUNC(G7*$C7,4)</f>
        <v>16055.594999999999</v>
      </c>
      <c r="G7" s="100">
        <v>0.5</v>
      </c>
      <c r="I7" s="101">
        <f t="shared" ref="I7:I8" si="2">E7+G7</f>
        <v>1</v>
      </c>
      <c r="K7" s="102">
        <f t="shared" ref="K7:K8" si="3">D7+F7</f>
        <v>32111.19</v>
      </c>
      <c r="N7" s="176">
        <f>N6/'ANEXO 2'!I47</f>
        <v>0.66071450027489542</v>
      </c>
    </row>
    <row r="8" spans="1:14" s="85" customFormat="1" ht="45.75" customHeight="1" x14ac:dyDescent="0.2">
      <c r="A8" s="97" t="s">
        <v>186</v>
      </c>
      <c r="B8" s="86" t="str">
        <f>'ANEXO 2'!D42</f>
        <v>ADMINISTRAÇÃO LOCAL</v>
      </c>
      <c r="C8" s="98">
        <f>'ANEXO 2'!J42</f>
        <v>10564.4</v>
      </c>
      <c r="D8" s="99">
        <f t="shared" si="0"/>
        <v>6972.5039999999999</v>
      </c>
      <c r="E8" s="103">
        <v>0.66</v>
      </c>
      <c r="F8" s="99">
        <f t="shared" si="1"/>
        <v>3591.8960000000002</v>
      </c>
      <c r="G8" s="103">
        <v>0.34</v>
      </c>
      <c r="I8" s="101">
        <f t="shared" si="2"/>
        <v>1</v>
      </c>
      <c r="K8" s="102">
        <f t="shared" si="3"/>
        <v>10564.4</v>
      </c>
    </row>
    <row r="9" spans="1:14" ht="35.25" customHeight="1" thickBot="1" x14ac:dyDescent="0.25">
      <c r="A9" s="104"/>
      <c r="B9" s="105" t="s">
        <v>130</v>
      </c>
      <c r="C9" s="106">
        <f>SUM(C6:C8)</f>
        <v>351715.47000000003</v>
      </c>
      <c r="D9" s="106">
        <f>SUM(D6:D8)</f>
        <v>239356.01499999998</v>
      </c>
      <c r="E9" s="107">
        <f>D9/C9</f>
        <v>0.68053877470899982</v>
      </c>
      <c r="F9" s="106">
        <f>SUM(F6:F8)</f>
        <v>112359.455</v>
      </c>
      <c r="G9" s="108">
        <f>F9/C9</f>
        <v>0.31946122529100013</v>
      </c>
      <c r="I9" s="109"/>
    </row>
    <row r="10" spans="1:14" ht="34.5" customHeight="1" thickBot="1" x14ac:dyDescent="0.25">
      <c r="A10" s="104"/>
      <c r="B10" s="296" t="s">
        <v>204</v>
      </c>
      <c r="C10" s="297"/>
      <c r="D10" s="110">
        <f>D9</f>
        <v>239356.01499999998</v>
      </c>
      <c r="E10" s="107">
        <f>E9</f>
        <v>0.68053877470899982</v>
      </c>
      <c r="F10" s="110">
        <f>F9+D10</f>
        <v>351715.47</v>
      </c>
      <c r="G10" s="108">
        <f>E10+G9</f>
        <v>1</v>
      </c>
    </row>
    <row r="11" spans="1:14" ht="56.25" customHeight="1" x14ac:dyDescent="0.2"/>
    <row r="12" spans="1:14" s="77" customFormat="1" ht="18" customHeight="1" x14ac:dyDescent="0.2">
      <c r="A12" s="194" t="s">
        <v>205</v>
      </c>
      <c r="B12" s="194"/>
      <c r="C12" s="194"/>
      <c r="D12" s="194"/>
      <c r="E12" s="194"/>
      <c r="F12" s="194"/>
      <c r="G12" s="194"/>
    </row>
    <row r="13" spans="1:14" s="77" customFormat="1" ht="30" customHeight="1" x14ac:dyDescent="0.2">
      <c r="A13" s="194" t="s">
        <v>206</v>
      </c>
      <c r="B13" s="194"/>
      <c r="C13" s="194"/>
      <c r="D13" s="194"/>
      <c r="E13" s="194"/>
      <c r="F13" s="194"/>
      <c r="G13" s="194"/>
    </row>
    <row r="14" spans="1:14" s="77" customFormat="1" ht="33.75" customHeight="1" x14ac:dyDescent="0.2">
      <c r="A14" s="195" t="s">
        <v>207</v>
      </c>
      <c r="B14" s="195"/>
      <c r="C14" s="195"/>
      <c r="D14" s="195"/>
      <c r="E14" s="195"/>
      <c r="F14" s="195"/>
      <c r="G14" s="195"/>
    </row>
    <row r="16" spans="1:14" ht="15" x14ac:dyDescent="0.25">
      <c r="A16" s="91" t="s">
        <v>193</v>
      </c>
    </row>
    <row r="17" spans="1:2" x14ac:dyDescent="0.2">
      <c r="A17" s="113"/>
    </row>
    <row r="18" spans="1:2" s="77" customFormat="1" ht="26.25" customHeight="1" x14ac:dyDescent="0.2">
      <c r="A18" s="114">
        <v>1</v>
      </c>
      <c r="B18" s="115" t="s">
        <v>208</v>
      </c>
    </row>
    <row r="19" spans="1:2" ht="22.5" customHeight="1" x14ac:dyDescent="0.2">
      <c r="A19" s="114">
        <v>2</v>
      </c>
      <c r="B19" s="115" t="s">
        <v>209</v>
      </c>
    </row>
    <row r="20" spans="1:2" ht="21.75" customHeight="1" x14ac:dyDescent="0.2">
      <c r="A20" s="114">
        <v>3</v>
      </c>
      <c r="B20" s="115" t="s">
        <v>210</v>
      </c>
    </row>
  </sheetData>
  <mergeCells count="8">
    <mergeCell ref="A13:G13"/>
    <mergeCell ref="A14:G14"/>
    <mergeCell ref="A1:G1"/>
    <mergeCell ref="A2:G2"/>
    <mergeCell ref="A3:G3"/>
    <mergeCell ref="A4:G4"/>
    <mergeCell ref="B10:C10"/>
    <mergeCell ref="A12:G12"/>
  </mergeCells>
  <printOptions horizontalCentered="1"/>
  <pageMargins left="0.6692913385826772" right="0.11811023622047245" top="1.1811023622047245" bottom="0.55118110236220474" header="0.31496062992125984" footer="0.19685039370078741"/>
  <pageSetup paperSize="9" scale="65" orientation="landscape" r:id="rId1"/>
  <headerFooter alignWithMargins="0">
    <oddFooter xml:space="preserve">&amp;CPágina &amp;P de 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3</vt:i4>
      </vt:variant>
    </vt:vector>
  </HeadingPairs>
  <TitlesOfParts>
    <vt:vector size="11" baseType="lpstr">
      <vt:lpstr>ANEXO 2</vt:lpstr>
      <vt:lpstr>Anexo 3</vt:lpstr>
      <vt:lpstr>BDI dif</vt:lpstr>
      <vt:lpstr>ANEXO 4</vt:lpstr>
      <vt:lpstr>Anexo 5 - NÃO OPTANTES</vt:lpstr>
      <vt:lpstr>Anexo 5.1 - SIMPLES</vt:lpstr>
      <vt:lpstr>Anexo 6</vt:lpstr>
      <vt:lpstr>Anexo 7- cronograma</vt:lpstr>
      <vt:lpstr>'Anexo 6'!Area_de_impressao</vt:lpstr>
      <vt:lpstr>'Anexo 7- cronograma'!Area_de_impressao</vt:lpstr>
      <vt:lpstr>'Anexo 7- cronograma'!Titulos_de_impressao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LAUDICÉIA LIPPAUS MANGA</cp:lastModifiedBy>
  <cp:revision>0</cp:revision>
  <cp:lastPrinted>2026-08-21T16:12:12Z</cp:lastPrinted>
  <dcterms:created xsi:type="dcterms:W3CDTF">2026-06-10T19:00:34Z</dcterms:created>
  <dcterms:modified xsi:type="dcterms:W3CDTF">2026-09-18T20:30:08Z</dcterms:modified>
</cp:coreProperties>
</file>